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<sst xmlns="http://schemas.openxmlformats.org/spreadsheetml/2006/main" count="324" uniqueCount="21">
  <si>
    <t>附件：三亚市海棠区教育系统2023年面向全国公开招聘编制教师资格初审合格并进入笔试人员名单</t>
  </si>
  <si>
    <t>序号</t>
  </si>
  <si>
    <t>报考号</t>
  </si>
  <si>
    <t>报考岗位</t>
  </si>
  <si>
    <t>姓名</t>
  </si>
  <si>
    <t>性别</t>
  </si>
  <si>
    <t>备注</t>
  </si>
  <si>
    <t>0101_初中语文教师A类</t>
  </si>
  <si>
    <t>0102_小学数学教师A类</t>
  </si>
  <si>
    <t>0103_副园长A类</t>
  </si>
  <si>
    <t>0201_初中政治教师B类</t>
  </si>
  <si>
    <t>0202_初中地理教师B类</t>
  </si>
  <si>
    <t>0203_初中历史教师B类</t>
  </si>
  <si>
    <t>0204_小学数学教师B类</t>
  </si>
  <si>
    <t>0301_初中数学教师C类</t>
  </si>
  <si>
    <t>0302_初中语文教师C类</t>
  </si>
  <si>
    <t>0303_初中英语教师C类</t>
  </si>
  <si>
    <t>0304_初中物理教师C类</t>
  </si>
  <si>
    <t>0305_小学数学教师C类</t>
  </si>
  <si>
    <t>0306_小学语文教师C类</t>
  </si>
  <si>
    <t>0308_副园长C类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</si>
</sst>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9"/>
  <sheetViews>
    <sheetView tabSelected="1" workbookViewId="0" topLeftCell="A1">
      <selection activeCell="K5" sqref="K5"/>
    </sheetView>
  </sheetViews>
  <sheetFormatPr defaultColWidth="9.00390625" defaultRowHeight="34.5" customHeight="1"/>
  <cols>
    <col min="1" max="1" width="9.00390625" style="2" customWidth="1"/>
    <col min="2" max="2" width="27.140625" style="3" customWidth="1"/>
    <col min="3" max="3" width="21.57421875" style="3" customWidth="1"/>
    <col min="4" max="4" width="11.421875" style="3" customWidth="1"/>
    <col min="5" max="5" width="10.140625" style="3" customWidth="1"/>
    <col min="6" max="6" width="20.421875" style="3" customWidth="1"/>
    <col min="7" max="16384" width="9.00390625" style="2" customWidth="1"/>
  </cols>
  <sheetData>
    <row r="1" spans="1:6" s="1" customFormat="1" ht="54" customHeight="1">
      <c r="A1" s="4" t="s">
        <v>0</v>
      </c>
      <c r="B1" s="5"/>
      <c r="C1" s="5"/>
      <c r="D1" s="5"/>
      <c r="E1" s="5"/>
      <c r="F1" s="5"/>
    </row>
    <row r="2" spans="1:6" s="1" customFormat="1" ht="34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ht="34.5" customHeight="1">
      <c r="A3" s="8">
        <v>1</v>
      </c>
      <c r="B3" s="9" t="str">
        <f>"530920230817105434139633"</f>
        <v>530920230817105434139633</v>
      </c>
      <c r="C3" s="9" t="s">
        <v>7</v>
      </c>
      <c r="D3" s="9" t="str">
        <f>"林静"</f>
        <v>林静</v>
      </c>
      <c r="E3" s="9" t="str">
        <f>"女"</f>
        <v>女</v>
      </c>
      <c r="F3" s="9"/>
    </row>
    <row r="4" spans="1:6" ht="34.5" customHeight="1">
      <c r="A4" s="8">
        <v>2</v>
      </c>
      <c r="B4" s="9" t="str">
        <f>"530920230818095913139721"</f>
        <v>530920230818095913139721</v>
      </c>
      <c r="C4" s="9" t="s">
        <v>7</v>
      </c>
      <c r="D4" s="9" t="str">
        <f>"占忠忠"</f>
        <v>占忠忠</v>
      </c>
      <c r="E4" s="9" t="str">
        <f>"男"</f>
        <v>男</v>
      </c>
      <c r="F4" s="9"/>
    </row>
    <row r="5" spans="1:6" ht="34.5" customHeight="1">
      <c r="A5" s="8">
        <v>3</v>
      </c>
      <c r="B5" s="9" t="str">
        <f>"530920230818110755139732"</f>
        <v>530920230818110755139732</v>
      </c>
      <c r="C5" s="9" t="s">
        <v>7</v>
      </c>
      <c r="D5" s="9" t="str">
        <f>"翟宏柳"</f>
        <v>翟宏柳</v>
      </c>
      <c r="E5" s="9" t="str">
        <f aca="true" t="shared" si="0" ref="E5:E24">"女"</f>
        <v>女</v>
      </c>
      <c r="F5" s="9"/>
    </row>
    <row r="6" spans="1:6" ht="34.5" customHeight="1">
      <c r="A6" s="8">
        <v>4</v>
      </c>
      <c r="B6" s="9" t="str">
        <f>"530920230818185754139775"</f>
        <v>530920230818185754139775</v>
      </c>
      <c r="C6" s="9" t="s">
        <v>7</v>
      </c>
      <c r="D6" s="9" t="str">
        <f>"苏莹"</f>
        <v>苏莹</v>
      </c>
      <c r="E6" s="9" t="str">
        <f t="shared" si="0"/>
        <v>女</v>
      </c>
      <c r="F6" s="9"/>
    </row>
    <row r="7" spans="1:6" ht="34.5" customHeight="1">
      <c r="A7" s="8">
        <v>5</v>
      </c>
      <c r="B7" s="9" t="str">
        <f>"530920230821222731139994"</f>
        <v>530920230821222731139994</v>
      </c>
      <c r="C7" s="9" t="s">
        <v>7</v>
      </c>
      <c r="D7" s="9" t="str">
        <f>"黄雪雁"</f>
        <v>黄雪雁</v>
      </c>
      <c r="E7" s="9" t="str">
        <f t="shared" si="0"/>
        <v>女</v>
      </c>
      <c r="F7" s="9"/>
    </row>
    <row r="8" spans="1:6" ht="34.5" customHeight="1">
      <c r="A8" s="8">
        <v>6</v>
      </c>
      <c r="B8" s="9" t="str">
        <f>"530920230818074138139716"</f>
        <v>530920230818074138139716</v>
      </c>
      <c r="C8" s="9" t="s">
        <v>7</v>
      </c>
      <c r="D8" s="9" t="str">
        <f>"陈日映"</f>
        <v>陈日映</v>
      </c>
      <c r="E8" s="9" t="str">
        <f t="shared" si="0"/>
        <v>女</v>
      </c>
      <c r="F8" s="9"/>
    </row>
    <row r="9" spans="1:6" ht="34.5" customHeight="1">
      <c r="A9" s="8">
        <v>7</v>
      </c>
      <c r="B9" s="9" t="str">
        <f>"530920230817182507139689"</f>
        <v>530920230817182507139689</v>
      </c>
      <c r="C9" s="9" t="s">
        <v>8</v>
      </c>
      <c r="D9" s="9" t="str">
        <f>"董朝珠"</f>
        <v>董朝珠</v>
      </c>
      <c r="E9" s="9" t="str">
        <f t="shared" si="0"/>
        <v>女</v>
      </c>
      <c r="F9" s="9"/>
    </row>
    <row r="10" spans="1:6" ht="34.5" customHeight="1">
      <c r="A10" s="8">
        <v>8</v>
      </c>
      <c r="B10" s="9" t="str">
        <f>"530920230818093849139719"</f>
        <v>530920230818093849139719</v>
      </c>
      <c r="C10" s="9" t="s">
        <v>8</v>
      </c>
      <c r="D10" s="9" t="str">
        <f>"唐青霞"</f>
        <v>唐青霞</v>
      </c>
      <c r="E10" s="9" t="str">
        <f t="shared" si="0"/>
        <v>女</v>
      </c>
      <c r="F10" s="9"/>
    </row>
    <row r="11" spans="1:6" ht="34.5" customHeight="1">
      <c r="A11" s="8">
        <v>9</v>
      </c>
      <c r="B11" s="9" t="str">
        <f>"530920230821115828139952"</f>
        <v>530920230821115828139952</v>
      </c>
      <c r="C11" s="9" t="s">
        <v>8</v>
      </c>
      <c r="D11" s="9" t="str">
        <f>"杨克沙"</f>
        <v>杨克沙</v>
      </c>
      <c r="E11" s="9" t="str">
        <f t="shared" si="0"/>
        <v>女</v>
      </c>
      <c r="F11" s="9"/>
    </row>
    <row r="12" spans="1:6" ht="34.5" customHeight="1">
      <c r="A12" s="8">
        <v>10</v>
      </c>
      <c r="B12" s="9" t="str">
        <f>"530920230821225612139997"</f>
        <v>530920230821225612139997</v>
      </c>
      <c r="C12" s="9" t="s">
        <v>8</v>
      </c>
      <c r="D12" s="9" t="str">
        <f>"吴带竹"</f>
        <v>吴带竹</v>
      </c>
      <c r="E12" s="9" t="str">
        <f t="shared" si="0"/>
        <v>女</v>
      </c>
      <c r="F12" s="9"/>
    </row>
    <row r="13" spans="1:6" ht="34.5" customHeight="1">
      <c r="A13" s="8">
        <v>11</v>
      </c>
      <c r="B13" s="9" t="str">
        <f>"530920230822130039140034"</f>
        <v>530920230822130039140034</v>
      </c>
      <c r="C13" s="9" t="s">
        <v>8</v>
      </c>
      <c r="D13" s="9" t="str">
        <f>"林婷"</f>
        <v>林婷</v>
      </c>
      <c r="E13" s="9" t="str">
        <f t="shared" si="0"/>
        <v>女</v>
      </c>
      <c r="F13" s="9"/>
    </row>
    <row r="14" spans="1:6" ht="34.5" customHeight="1">
      <c r="A14" s="8">
        <v>12</v>
      </c>
      <c r="B14" s="9" t="str">
        <f>"530920230817102604139627"</f>
        <v>530920230817102604139627</v>
      </c>
      <c r="C14" s="9" t="s">
        <v>9</v>
      </c>
      <c r="D14" s="9" t="str">
        <f>"黄银妹"</f>
        <v>黄银妹</v>
      </c>
      <c r="E14" s="9" t="str">
        <f t="shared" si="0"/>
        <v>女</v>
      </c>
      <c r="F14" s="9"/>
    </row>
    <row r="15" spans="1:6" ht="34.5" customHeight="1">
      <c r="A15" s="8">
        <v>13</v>
      </c>
      <c r="B15" s="9" t="str">
        <f>"530920230817090556139617"</f>
        <v>530920230817090556139617</v>
      </c>
      <c r="C15" s="9" t="s">
        <v>9</v>
      </c>
      <c r="D15" s="9" t="str">
        <f>"张婕"</f>
        <v>张婕</v>
      </c>
      <c r="E15" s="9" t="str">
        <f t="shared" si="0"/>
        <v>女</v>
      </c>
      <c r="F15" s="9"/>
    </row>
    <row r="16" spans="1:6" ht="34.5" customHeight="1">
      <c r="A16" s="8">
        <v>14</v>
      </c>
      <c r="B16" s="9" t="str">
        <f>"530920230818141121139751"</f>
        <v>530920230818141121139751</v>
      </c>
      <c r="C16" s="9" t="s">
        <v>9</v>
      </c>
      <c r="D16" s="9" t="str">
        <f>"陈雨"</f>
        <v>陈雨</v>
      </c>
      <c r="E16" s="9" t="str">
        <f t="shared" si="0"/>
        <v>女</v>
      </c>
      <c r="F16" s="9"/>
    </row>
    <row r="17" spans="1:6" ht="34.5" customHeight="1">
      <c r="A17" s="8">
        <v>15</v>
      </c>
      <c r="B17" s="9" t="str">
        <f>"530920230818154005139757"</f>
        <v>530920230818154005139757</v>
      </c>
      <c r="C17" s="9" t="s">
        <v>9</v>
      </c>
      <c r="D17" s="9" t="str">
        <f>"陈春酉"</f>
        <v>陈春酉</v>
      </c>
      <c r="E17" s="9" t="str">
        <f t="shared" si="0"/>
        <v>女</v>
      </c>
      <c r="F17" s="9"/>
    </row>
    <row r="18" spans="1:6" ht="34.5" customHeight="1">
      <c r="A18" s="8">
        <v>16</v>
      </c>
      <c r="B18" s="9" t="str">
        <f>"530920230819173344139832"</f>
        <v>530920230819173344139832</v>
      </c>
      <c r="C18" s="9" t="s">
        <v>9</v>
      </c>
      <c r="D18" s="9" t="str">
        <f>"黄静"</f>
        <v>黄静</v>
      </c>
      <c r="E18" s="9" t="str">
        <f t="shared" si="0"/>
        <v>女</v>
      </c>
      <c r="F18" s="9"/>
    </row>
    <row r="19" spans="1:6" ht="34.5" customHeight="1">
      <c r="A19" s="8">
        <v>17</v>
      </c>
      <c r="B19" s="9" t="str">
        <f>"530920230818112828139734"</f>
        <v>530920230818112828139734</v>
      </c>
      <c r="C19" s="9" t="s">
        <v>10</v>
      </c>
      <c r="D19" s="9" t="str">
        <f>"王玉妃"</f>
        <v>王玉妃</v>
      </c>
      <c r="E19" s="9" t="str">
        <f t="shared" si="0"/>
        <v>女</v>
      </c>
      <c r="F19" s="9"/>
    </row>
    <row r="20" spans="1:6" ht="34.5" customHeight="1">
      <c r="A20" s="8">
        <v>18</v>
      </c>
      <c r="B20" s="9" t="str">
        <f>"530920230819224023139857"</f>
        <v>530920230819224023139857</v>
      </c>
      <c r="C20" s="9" t="s">
        <v>10</v>
      </c>
      <c r="D20" s="9" t="str">
        <f>"邱馨雨"</f>
        <v>邱馨雨</v>
      </c>
      <c r="E20" s="9" t="str">
        <f t="shared" si="0"/>
        <v>女</v>
      </c>
      <c r="F20" s="9"/>
    </row>
    <row r="21" spans="1:6" ht="34.5" customHeight="1">
      <c r="A21" s="8">
        <v>19</v>
      </c>
      <c r="B21" s="9" t="str">
        <f>"530920230821194135139984"</f>
        <v>530920230821194135139984</v>
      </c>
      <c r="C21" s="9" t="s">
        <v>10</v>
      </c>
      <c r="D21" s="9" t="str">
        <f>"陈盈盈"</f>
        <v>陈盈盈</v>
      </c>
      <c r="E21" s="9" t="str">
        <f t="shared" si="0"/>
        <v>女</v>
      </c>
      <c r="F21" s="9"/>
    </row>
    <row r="22" spans="1:6" ht="34.5" customHeight="1">
      <c r="A22" s="8">
        <v>20</v>
      </c>
      <c r="B22" s="9" t="str">
        <f>"530920230822203900140073"</f>
        <v>530920230822203900140073</v>
      </c>
      <c r="C22" s="9" t="s">
        <v>10</v>
      </c>
      <c r="D22" s="9" t="str">
        <f>"徐婕"</f>
        <v>徐婕</v>
      </c>
      <c r="E22" s="9" t="str">
        <f t="shared" si="0"/>
        <v>女</v>
      </c>
      <c r="F22" s="9"/>
    </row>
    <row r="23" spans="1:6" ht="34.5" customHeight="1">
      <c r="A23" s="8">
        <v>21</v>
      </c>
      <c r="B23" s="9" t="str">
        <f>"530920230818101235139725"</f>
        <v>530920230818101235139725</v>
      </c>
      <c r="C23" s="9" t="s">
        <v>11</v>
      </c>
      <c r="D23" s="9" t="str">
        <f>"王倩"</f>
        <v>王倩</v>
      </c>
      <c r="E23" s="9" t="str">
        <f t="shared" si="0"/>
        <v>女</v>
      </c>
      <c r="F23" s="9"/>
    </row>
    <row r="24" spans="1:6" ht="34.5" customHeight="1">
      <c r="A24" s="8">
        <v>22</v>
      </c>
      <c r="B24" s="9" t="str">
        <f>"530920230817201316139696"</f>
        <v>530920230817201316139696</v>
      </c>
      <c r="C24" s="9" t="s">
        <v>11</v>
      </c>
      <c r="D24" s="9" t="str">
        <f>"廖万霞"</f>
        <v>廖万霞</v>
      </c>
      <c r="E24" s="9" t="str">
        <f t="shared" si="0"/>
        <v>女</v>
      </c>
      <c r="F24" s="9"/>
    </row>
    <row r="25" spans="1:6" ht="34.5" customHeight="1">
      <c r="A25" s="8">
        <v>23</v>
      </c>
      <c r="B25" s="9" t="str">
        <f>"530920230821110446139943"</f>
        <v>530920230821110446139943</v>
      </c>
      <c r="C25" s="9" t="s">
        <v>11</v>
      </c>
      <c r="D25" s="9" t="str">
        <f>"林师蔚"</f>
        <v>林师蔚</v>
      </c>
      <c r="E25" s="9" t="str">
        <f>"男"</f>
        <v>男</v>
      </c>
      <c r="F25" s="9"/>
    </row>
    <row r="26" spans="1:6" ht="34.5" customHeight="1">
      <c r="A26" s="8">
        <v>24</v>
      </c>
      <c r="B26" s="9" t="str">
        <f>"530920230819094221139796"</f>
        <v>530920230819094221139796</v>
      </c>
      <c r="C26" s="9" t="s">
        <v>11</v>
      </c>
      <c r="D26" s="9" t="str">
        <f>"王晶晶"</f>
        <v>王晶晶</v>
      </c>
      <c r="E26" s="9" t="str">
        <f>"女"</f>
        <v>女</v>
      </c>
      <c r="F26" s="9"/>
    </row>
    <row r="27" spans="1:6" ht="34.5" customHeight="1">
      <c r="A27" s="8">
        <v>25</v>
      </c>
      <c r="B27" s="9" t="str">
        <f>"530920230820124026139882"</f>
        <v>530920230820124026139882</v>
      </c>
      <c r="C27" s="9" t="s">
        <v>11</v>
      </c>
      <c r="D27" s="9" t="str">
        <f>"黄小楠"</f>
        <v>黄小楠</v>
      </c>
      <c r="E27" s="9" t="str">
        <f>"女"</f>
        <v>女</v>
      </c>
      <c r="F27" s="9"/>
    </row>
    <row r="28" spans="1:6" ht="34.5" customHeight="1">
      <c r="A28" s="8">
        <v>26</v>
      </c>
      <c r="B28" s="9" t="str">
        <f>"530920230821223634139996"</f>
        <v>530920230821223634139996</v>
      </c>
      <c r="C28" s="9" t="s">
        <v>11</v>
      </c>
      <c r="D28" s="9" t="str">
        <f>"王菘"</f>
        <v>王菘</v>
      </c>
      <c r="E28" s="9" t="str">
        <f>"男"</f>
        <v>男</v>
      </c>
      <c r="F28" s="9"/>
    </row>
    <row r="29" spans="1:6" ht="34.5" customHeight="1">
      <c r="A29" s="8">
        <v>27</v>
      </c>
      <c r="B29" s="9" t="str">
        <f>"530920230821233208139999"</f>
        <v>530920230821233208139999</v>
      </c>
      <c r="C29" s="9" t="s">
        <v>11</v>
      </c>
      <c r="D29" s="9" t="str">
        <f>"符凤花"</f>
        <v>符凤花</v>
      </c>
      <c r="E29" s="9" t="str">
        <f aca="true" t="shared" si="1" ref="E29:E36">"女"</f>
        <v>女</v>
      </c>
      <c r="F29" s="9"/>
    </row>
    <row r="30" spans="1:6" ht="34.5" customHeight="1">
      <c r="A30" s="8">
        <v>28</v>
      </c>
      <c r="B30" s="9" t="str">
        <f>"530920230823005925140096"</f>
        <v>530920230823005925140096</v>
      </c>
      <c r="C30" s="9" t="s">
        <v>11</v>
      </c>
      <c r="D30" s="9" t="str">
        <f>"李玟"</f>
        <v>李玟</v>
      </c>
      <c r="E30" s="9" t="str">
        <f t="shared" si="1"/>
        <v>女</v>
      </c>
      <c r="F30" s="9"/>
    </row>
    <row r="31" spans="1:6" ht="34.5" customHeight="1">
      <c r="A31" s="8">
        <v>29</v>
      </c>
      <c r="B31" s="9" t="str">
        <f>"530920230823031025140100"</f>
        <v>530920230823031025140100</v>
      </c>
      <c r="C31" s="9" t="s">
        <v>11</v>
      </c>
      <c r="D31" s="9" t="str">
        <f>"林心怡"</f>
        <v>林心怡</v>
      </c>
      <c r="E31" s="9" t="str">
        <f t="shared" si="1"/>
        <v>女</v>
      </c>
      <c r="F31" s="9"/>
    </row>
    <row r="32" spans="1:6" ht="34.5" customHeight="1">
      <c r="A32" s="8">
        <v>30</v>
      </c>
      <c r="B32" s="9" t="str">
        <f>"530920230823093924140117"</f>
        <v>530920230823093924140117</v>
      </c>
      <c r="C32" s="9" t="s">
        <v>11</v>
      </c>
      <c r="D32" s="9" t="str">
        <f>"黄欣欣"</f>
        <v>黄欣欣</v>
      </c>
      <c r="E32" s="9" t="str">
        <f t="shared" si="1"/>
        <v>女</v>
      </c>
      <c r="F32" s="9"/>
    </row>
    <row r="33" spans="1:6" ht="34.5" customHeight="1">
      <c r="A33" s="8">
        <v>31</v>
      </c>
      <c r="B33" s="9" t="str">
        <f>"530920230817160355139670"</f>
        <v>530920230817160355139670</v>
      </c>
      <c r="C33" s="9" t="s">
        <v>12</v>
      </c>
      <c r="D33" s="9" t="str">
        <f>"邱雪莲"</f>
        <v>邱雪莲</v>
      </c>
      <c r="E33" s="9" t="str">
        <f t="shared" si="1"/>
        <v>女</v>
      </c>
      <c r="F33" s="9"/>
    </row>
    <row r="34" spans="1:6" ht="34.5" customHeight="1">
      <c r="A34" s="8">
        <v>32</v>
      </c>
      <c r="B34" s="9" t="str">
        <f>"530920230817212915139701"</f>
        <v>530920230817212915139701</v>
      </c>
      <c r="C34" s="9" t="s">
        <v>12</v>
      </c>
      <c r="D34" s="9" t="str">
        <f>"陈冰冰"</f>
        <v>陈冰冰</v>
      </c>
      <c r="E34" s="9" t="str">
        <f t="shared" si="1"/>
        <v>女</v>
      </c>
      <c r="F34" s="9"/>
    </row>
    <row r="35" spans="1:6" ht="34.5" customHeight="1">
      <c r="A35" s="8">
        <v>33</v>
      </c>
      <c r="B35" s="9" t="str">
        <f>"530920230817233253139710"</f>
        <v>530920230817233253139710</v>
      </c>
      <c r="C35" s="9" t="s">
        <v>12</v>
      </c>
      <c r="D35" s="9" t="str">
        <f>"林娅"</f>
        <v>林娅</v>
      </c>
      <c r="E35" s="9" t="str">
        <f t="shared" si="1"/>
        <v>女</v>
      </c>
      <c r="F35" s="9"/>
    </row>
    <row r="36" spans="1:6" ht="34.5" customHeight="1">
      <c r="A36" s="8">
        <v>34</v>
      </c>
      <c r="B36" s="9" t="str">
        <f>"530920230818213151139785"</f>
        <v>530920230818213151139785</v>
      </c>
      <c r="C36" s="9" t="s">
        <v>12</v>
      </c>
      <c r="D36" s="9" t="str">
        <f>"吴妮姗"</f>
        <v>吴妮姗</v>
      </c>
      <c r="E36" s="9" t="str">
        <f t="shared" si="1"/>
        <v>女</v>
      </c>
      <c r="F36" s="9"/>
    </row>
    <row r="37" spans="1:6" ht="34.5" customHeight="1">
      <c r="A37" s="8">
        <v>35</v>
      </c>
      <c r="B37" s="9" t="str">
        <f>"530920230819142927139818"</f>
        <v>530920230819142927139818</v>
      </c>
      <c r="C37" s="9" t="s">
        <v>12</v>
      </c>
      <c r="D37" s="9" t="str">
        <f>"符致鹏"</f>
        <v>符致鹏</v>
      </c>
      <c r="E37" s="9" t="str">
        <f>"男"</f>
        <v>男</v>
      </c>
      <c r="F37" s="9"/>
    </row>
    <row r="38" spans="1:6" ht="34.5" customHeight="1">
      <c r="A38" s="8">
        <v>36</v>
      </c>
      <c r="B38" s="9" t="str">
        <f>"530920230819131518139812"</f>
        <v>530920230819131518139812</v>
      </c>
      <c r="C38" s="9" t="s">
        <v>12</v>
      </c>
      <c r="D38" s="9" t="str">
        <f>"张思琳"</f>
        <v>张思琳</v>
      </c>
      <c r="E38" s="9" t="str">
        <f>"女"</f>
        <v>女</v>
      </c>
      <c r="F38" s="9"/>
    </row>
    <row r="39" spans="1:6" ht="34.5" customHeight="1">
      <c r="A39" s="8">
        <v>37</v>
      </c>
      <c r="B39" s="9" t="str">
        <f>"530920230819174243139834"</f>
        <v>530920230819174243139834</v>
      </c>
      <c r="C39" s="9" t="s">
        <v>12</v>
      </c>
      <c r="D39" s="9" t="str">
        <f>"王佳娜"</f>
        <v>王佳娜</v>
      </c>
      <c r="E39" s="9" t="str">
        <f>"女"</f>
        <v>女</v>
      </c>
      <c r="F39" s="9"/>
    </row>
    <row r="40" spans="1:6" ht="34.5" customHeight="1">
      <c r="A40" s="8">
        <v>38</v>
      </c>
      <c r="B40" s="9" t="str">
        <f>"530920230819204541139846"</f>
        <v>530920230819204541139846</v>
      </c>
      <c r="C40" s="9" t="s">
        <v>12</v>
      </c>
      <c r="D40" s="9" t="str">
        <f>"李仲彦"</f>
        <v>李仲彦</v>
      </c>
      <c r="E40" s="9" t="str">
        <f>"男"</f>
        <v>男</v>
      </c>
      <c r="F40" s="9"/>
    </row>
    <row r="41" spans="1:6" ht="34.5" customHeight="1">
      <c r="A41" s="8">
        <v>39</v>
      </c>
      <c r="B41" s="9" t="str">
        <f>"530920230819215900139851"</f>
        <v>530920230819215900139851</v>
      </c>
      <c r="C41" s="9" t="s">
        <v>12</v>
      </c>
      <c r="D41" s="9" t="str">
        <f>"吴尚奋"</f>
        <v>吴尚奋</v>
      </c>
      <c r="E41" s="9" t="str">
        <f>"女"</f>
        <v>女</v>
      </c>
      <c r="F41" s="9"/>
    </row>
    <row r="42" spans="1:6" ht="34.5" customHeight="1">
      <c r="A42" s="8">
        <v>40</v>
      </c>
      <c r="B42" s="9" t="str">
        <f>"530920230820081129139864"</f>
        <v>530920230820081129139864</v>
      </c>
      <c r="C42" s="9" t="s">
        <v>12</v>
      </c>
      <c r="D42" s="9" t="str">
        <f>"孙静"</f>
        <v>孙静</v>
      </c>
      <c r="E42" s="9" t="str">
        <f>"女"</f>
        <v>女</v>
      </c>
      <c r="F42" s="9"/>
    </row>
    <row r="43" spans="1:6" ht="34.5" customHeight="1">
      <c r="A43" s="8">
        <v>41</v>
      </c>
      <c r="B43" s="9" t="str">
        <f>"530920230820151716139887"</f>
        <v>530920230820151716139887</v>
      </c>
      <c r="C43" s="9" t="s">
        <v>12</v>
      </c>
      <c r="D43" s="9" t="str">
        <f>"董进诗"</f>
        <v>董进诗</v>
      </c>
      <c r="E43" s="9" t="str">
        <f>"男"</f>
        <v>男</v>
      </c>
      <c r="F43" s="9"/>
    </row>
    <row r="44" spans="1:6" ht="34.5" customHeight="1">
      <c r="A44" s="8">
        <v>42</v>
      </c>
      <c r="B44" s="9" t="str">
        <f>"530920230820193522139911"</f>
        <v>530920230820193522139911</v>
      </c>
      <c r="C44" s="9" t="s">
        <v>12</v>
      </c>
      <c r="D44" s="9" t="str">
        <f>"郑春艳"</f>
        <v>郑春艳</v>
      </c>
      <c r="E44" s="9" t="str">
        <f>"女"</f>
        <v>女</v>
      </c>
      <c r="F44" s="9"/>
    </row>
    <row r="45" spans="1:6" ht="34.5" customHeight="1">
      <c r="A45" s="8">
        <v>43</v>
      </c>
      <c r="B45" s="9" t="str">
        <f>"530920230820164332139900"</f>
        <v>530920230820164332139900</v>
      </c>
      <c r="C45" s="9" t="s">
        <v>12</v>
      </c>
      <c r="D45" s="9" t="str">
        <f>"王一锦"</f>
        <v>王一锦</v>
      </c>
      <c r="E45" s="9" t="str">
        <f>"女"</f>
        <v>女</v>
      </c>
      <c r="F45" s="9"/>
    </row>
    <row r="46" spans="1:6" ht="34.5" customHeight="1">
      <c r="A46" s="8">
        <v>44</v>
      </c>
      <c r="B46" s="9" t="str">
        <f>"530920230820153147139889"</f>
        <v>530920230820153147139889</v>
      </c>
      <c r="C46" s="9" t="s">
        <v>12</v>
      </c>
      <c r="D46" s="9" t="str">
        <f>"吴春怡"</f>
        <v>吴春怡</v>
      </c>
      <c r="E46" s="9" t="str">
        <f>"女"</f>
        <v>女</v>
      </c>
      <c r="F46" s="9"/>
    </row>
    <row r="47" spans="1:6" ht="34.5" customHeight="1">
      <c r="A47" s="8">
        <v>45</v>
      </c>
      <c r="B47" s="9" t="str">
        <f>"530920230820233712139922"</f>
        <v>530920230820233712139922</v>
      </c>
      <c r="C47" s="9" t="s">
        <v>12</v>
      </c>
      <c r="D47" s="9" t="str">
        <f>"黄春城"</f>
        <v>黄春城</v>
      </c>
      <c r="E47" s="9" t="str">
        <f>"女"</f>
        <v>女</v>
      </c>
      <c r="F47" s="9"/>
    </row>
    <row r="48" spans="1:6" ht="34.5" customHeight="1">
      <c r="A48" s="8">
        <v>46</v>
      </c>
      <c r="B48" s="9" t="str">
        <f>"530920230822141431140042"</f>
        <v>530920230822141431140042</v>
      </c>
      <c r="C48" s="9" t="s">
        <v>12</v>
      </c>
      <c r="D48" s="9" t="str">
        <f>"麦佳宜"</f>
        <v>麦佳宜</v>
      </c>
      <c r="E48" s="9" t="str">
        <f>"女"</f>
        <v>女</v>
      </c>
      <c r="F48" s="9"/>
    </row>
    <row r="49" spans="1:6" ht="34.5" customHeight="1">
      <c r="A49" s="8">
        <v>47</v>
      </c>
      <c r="B49" s="9" t="str">
        <f>"530920230822165439140054"</f>
        <v>530920230822165439140054</v>
      </c>
      <c r="C49" s="9" t="s">
        <v>12</v>
      </c>
      <c r="D49" s="9" t="str">
        <f>"陈海斌"</f>
        <v>陈海斌</v>
      </c>
      <c r="E49" s="9" t="str">
        <f>"男"</f>
        <v>男</v>
      </c>
      <c r="F49" s="9"/>
    </row>
    <row r="50" spans="1:6" ht="34.5" customHeight="1">
      <c r="A50" s="8">
        <v>48</v>
      </c>
      <c r="B50" s="9" t="str">
        <f>"530920230822192041140070"</f>
        <v>530920230822192041140070</v>
      </c>
      <c r="C50" s="9" t="s">
        <v>12</v>
      </c>
      <c r="D50" s="9" t="str">
        <f>"李佳慧"</f>
        <v>李佳慧</v>
      </c>
      <c r="E50" s="9" t="str">
        <f aca="true" t="shared" si="2" ref="E50:E62">"女"</f>
        <v>女</v>
      </c>
      <c r="F50" s="9"/>
    </row>
    <row r="51" spans="1:6" ht="34.5" customHeight="1">
      <c r="A51" s="8">
        <v>49</v>
      </c>
      <c r="B51" s="9" t="str">
        <f>"530920230822170725140056"</f>
        <v>530920230822170725140056</v>
      </c>
      <c r="C51" s="9" t="s">
        <v>12</v>
      </c>
      <c r="D51" s="9" t="str">
        <f>"王灵巧"</f>
        <v>王灵巧</v>
      </c>
      <c r="E51" s="9" t="str">
        <f t="shared" si="2"/>
        <v>女</v>
      </c>
      <c r="F51" s="9"/>
    </row>
    <row r="52" spans="1:6" ht="34.5" customHeight="1">
      <c r="A52" s="8">
        <v>50</v>
      </c>
      <c r="B52" s="9" t="str">
        <f>"530920230817114348139643"</f>
        <v>530920230817114348139643</v>
      </c>
      <c r="C52" s="9" t="s">
        <v>12</v>
      </c>
      <c r="D52" s="9" t="str">
        <f>"吉送杏"</f>
        <v>吉送杏</v>
      </c>
      <c r="E52" s="9" t="str">
        <f t="shared" si="2"/>
        <v>女</v>
      </c>
      <c r="F52" s="9"/>
    </row>
    <row r="53" spans="1:6" ht="34.5" customHeight="1">
      <c r="A53" s="8">
        <v>51</v>
      </c>
      <c r="B53" s="9" t="str">
        <f>"530920230822211311140078"</f>
        <v>530920230822211311140078</v>
      </c>
      <c r="C53" s="9" t="s">
        <v>12</v>
      </c>
      <c r="D53" s="9" t="str">
        <f>"林霏"</f>
        <v>林霏</v>
      </c>
      <c r="E53" s="9" t="str">
        <f t="shared" si="2"/>
        <v>女</v>
      </c>
      <c r="F53" s="9"/>
    </row>
    <row r="54" spans="1:6" ht="34.5" customHeight="1">
      <c r="A54" s="8">
        <v>52</v>
      </c>
      <c r="B54" s="9" t="str">
        <f>"530920230822233559140088"</f>
        <v>530920230822233559140088</v>
      </c>
      <c r="C54" s="9" t="s">
        <v>12</v>
      </c>
      <c r="D54" s="9" t="str">
        <f>"黄晓秋"</f>
        <v>黄晓秋</v>
      </c>
      <c r="E54" s="9" t="str">
        <f t="shared" si="2"/>
        <v>女</v>
      </c>
      <c r="F54" s="9"/>
    </row>
    <row r="55" spans="1:6" ht="34.5" customHeight="1">
      <c r="A55" s="8">
        <v>53</v>
      </c>
      <c r="B55" s="9" t="str">
        <f>"530920230823060148140102"</f>
        <v>530920230823060148140102</v>
      </c>
      <c r="C55" s="9" t="s">
        <v>12</v>
      </c>
      <c r="D55" s="9" t="str">
        <f>"陈彩莹"</f>
        <v>陈彩莹</v>
      </c>
      <c r="E55" s="9" t="str">
        <f t="shared" si="2"/>
        <v>女</v>
      </c>
      <c r="F55" s="9"/>
    </row>
    <row r="56" spans="1:6" ht="34.5" customHeight="1">
      <c r="A56" s="8">
        <v>54</v>
      </c>
      <c r="B56" s="9" t="str">
        <f>"530920230823072224140104"</f>
        <v>530920230823072224140104</v>
      </c>
      <c r="C56" s="9" t="s">
        <v>12</v>
      </c>
      <c r="D56" s="9" t="str">
        <f>"黄楚芝"</f>
        <v>黄楚芝</v>
      </c>
      <c r="E56" s="9" t="str">
        <f t="shared" si="2"/>
        <v>女</v>
      </c>
      <c r="F56" s="9"/>
    </row>
    <row r="57" spans="1:6" ht="34.5" customHeight="1">
      <c r="A57" s="8">
        <v>55</v>
      </c>
      <c r="B57" s="9" t="str">
        <f>"530920230822110237140022"</f>
        <v>530920230822110237140022</v>
      </c>
      <c r="C57" s="9" t="s">
        <v>12</v>
      </c>
      <c r="D57" s="9" t="str">
        <f>"车芸伊"</f>
        <v>车芸伊</v>
      </c>
      <c r="E57" s="9" t="str">
        <f t="shared" si="2"/>
        <v>女</v>
      </c>
      <c r="F57" s="9"/>
    </row>
    <row r="58" spans="1:6" ht="34.5" customHeight="1">
      <c r="A58" s="8">
        <v>56</v>
      </c>
      <c r="B58" s="9" t="str">
        <f>"530920230823101631140129"</f>
        <v>530920230823101631140129</v>
      </c>
      <c r="C58" s="9" t="s">
        <v>12</v>
      </c>
      <c r="D58" s="9" t="str">
        <f>"陈燕腊"</f>
        <v>陈燕腊</v>
      </c>
      <c r="E58" s="9" t="str">
        <f t="shared" si="2"/>
        <v>女</v>
      </c>
      <c r="F58" s="9"/>
    </row>
    <row r="59" spans="1:6" ht="34.5" customHeight="1">
      <c r="A59" s="8">
        <v>57</v>
      </c>
      <c r="B59" s="9" t="str">
        <f>"530920230817090803139619"</f>
        <v>530920230817090803139619</v>
      </c>
      <c r="C59" s="9" t="s">
        <v>13</v>
      </c>
      <c r="D59" s="9" t="str">
        <f>"石萍"</f>
        <v>石萍</v>
      </c>
      <c r="E59" s="9" t="str">
        <f t="shared" si="2"/>
        <v>女</v>
      </c>
      <c r="F59" s="9"/>
    </row>
    <row r="60" spans="1:6" ht="34.5" customHeight="1">
      <c r="A60" s="8">
        <v>58</v>
      </c>
      <c r="B60" s="9" t="str">
        <f>"530920230817111452139637"</f>
        <v>530920230817111452139637</v>
      </c>
      <c r="C60" s="9" t="s">
        <v>13</v>
      </c>
      <c r="D60" s="9" t="str">
        <f>"邢彩芳"</f>
        <v>邢彩芳</v>
      </c>
      <c r="E60" s="9" t="str">
        <f t="shared" si="2"/>
        <v>女</v>
      </c>
      <c r="F60" s="9"/>
    </row>
    <row r="61" spans="1:6" ht="34.5" customHeight="1">
      <c r="A61" s="8">
        <v>59</v>
      </c>
      <c r="B61" s="9" t="str">
        <f>"530920230817160049139669"</f>
        <v>530920230817160049139669</v>
      </c>
      <c r="C61" s="9" t="s">
        <v>13</v>
      </c>
      <c r="D61" s="9" t="str">
        <f>"吕莹莹"</f>
        <v>吕莹莹</v>
      </c>
      <c r="E61" s="9" t="str">
        <f t="shared" si="2"/>
        <v>女</v>
      </c>
      <c r="F61" s="9"/>
    </row>
    <row r="62" spans="1:6" ht="34.5" customHeight="1">
      <c r="A62" s="8">
        <v>60</v>
      </c>
      <c r="B62" s="9" t="str">
        <f>"530920230817182706139690"</f>
        <v>530920230817182706139690</v>
      </c>
      <c r="C62" s="9" t="s">
        <v>13</v>
      </c>
      <c r="D62" s="9" t="str">
        <f>"吉美婷"</f>
        <v>吉美婷</v>
      </c>
      <c r="E62" s="9" t="str">
        <f t="shared" si="2"/>
        <v>女</v>
      </c>
      <c r="F62" s="9"/>
    </row>
    <row r="63" spans="1:6" ht="34.5" customHeight="1">
      <c r="A63" s="8">
        <v>61</v>
      </c>
      <c r="B63" s="9" t="str">
        <f>"530920230817170103139677"</f>
        <v>530920230817170103139677</v>
      </c>
      <c r="C63" s="9" t="s">
        <v>13</v>
      </c>
      <c r="D63" s="9" t="str">
        <f>"翁宏富"</f>
        <v>翁宏富</v>
      </c>
      <c r="E63" s="9" t="str">
        <f>"男"</f>
        <v>男</v>
      </c>
      <c r="F63" s="9"/>
    </row>
    <row r="64" spans="1:6" ht="34.5" customHeight="1">
      <c r="A64" s="8">
        <v>62</v>
      </c>
      <c r="B64" s="9" t="str">
        <f>"530920230818102348139726"</f>
        <v>530920230818102348139726</v>
      </c>
      <c r="C64" s="9" t="s">
        <v>13</v>
      </c>
      <c r="D64" s="9" t="str">
        <f>"卢佳佳"</f>
        <v>卢佳佳</v>
      </c>
      <c r="E64" s="9" t="str">
        <f aca="true" t="shared" si="3" ref="E64:E71">"女"</f>
        <v>女</v>
      </c>
      <c r="F64" s="9"/>
    </row>
    <row r="65" spans="1:6" ht="34.5" customHeight="1">
      <c r="A65" s="8">
        <v>63</v>
      </c>
      <c r="B65" s="9" t="str">
        <f>"530920230818140115139749"</f>
        <v>530920230818140115139749</v>
      </c>
      <c r="C65" s="9" t="s">
        <v>13</v>
      </c>
      <c r="D65" s="9" t="str">
        <f>"王蕊"</f>
        <v>王蕊</v>
      </c>
      <c r="E65" s="9" t="str">
        <f t="shared" si="3"/>
        <v>女</v>
      </c>
      <c r="F65" s="9"/>
    </row>
    <row r="66" spans="1:6" ht="34.5" customHeight="1">
      <c r="A66" s="8">
        <v>64</v>
      </c>
      <c r="B66" s="9" t="str">
        <f>"530920230818173940139767"</f>
        <v>530920230818173940139767</v>
      </c>
      <c r="C66" s="9" t="s">
        <v>13</v>
      </c>
      <c r="D66" s="9" t="str">
        <f>"王丹丹"</f>
        <v>王丹丹</v>
      </c>
      <c r="E66" s="9" t="str">
        <f t="shared" si="3"/>
        <v>女</v>
      </c>
      <c r="F66" s="9"/>
    </row>
    <row r="67" spans="1:6" ht="34.5" customHeight="1">
      <c r="A67" s="8">
        <v>65</v>
      </c>
      <c r="B67" s="9" t="str">
        <f>"530920230818234146139793"</f>
        <v>530920230818234146139793</v>
      </c>
      <c r="C67" s="9" t="s">
        <v>13</v>
      </c>
      <c r="D67" s="9" t="str">
        <f>"郑如云"</f>
        <v>郑如云</v>
      </c>
      <c r="E67" s="9" t="str">
        <f t="shared" si="3"/>
        <v>女</v>
      </c>
      <c r="F67" s="9"/>
    </row>
    <row r="68" spans="1:6" ht="34.5" customHeight="1">
      <c r="A68" s="8">
        <v>66</v>
      </c>
      <c r="B68" s="9" t="str">
        <f>"530920230817111732139638"</f>
        <v>530920230817111732139638</v>
      </c>
      <c r="C68" s="9" t="s">
        <v>13</v>
      </c>
      <c r="D68" s="9" t="str">
        <f>"薛丽娜"</f>
        <v>薛丽娜</v>
      </c>
      <c r="E68" s="9" t="str">
        <f t="shared" si="3"/>
        <v>女</v>
      </c>
      <c r="F68" s="9"/>
    </row>
    <row r="69" spans="1:6" ht="34.5" customHeight="1">
      <c r="A69" s="8">
        <v>67</v>
      </c>
      <c r="B69" s="9" t="str">
        <f>"530920230819120628139806"</f>
        <v>530920230819120628139806</v>
      </c>
      <c r="C69" s="9" t="s">
        <v>13</v>
      </c>
      <c r="D69" s="9" t="str">
        <f>"林丽婷"</f>
        <v>林丽婷</v>
      </c>
      <c r="E69" s="9" t="str">
        <f t="shared" si="3"/>
        <v>女</v>
      </c>
      <c r="F69" s="9"/>
    </row>
    <row r="70" spans="1:6" ht="34.5" customHeight="1">
      <c r="A70" s="8">
        <v>68</v>
      </c>
      <c r="B70" s="9" t="str">
        <f>"530920230819144915139820"</f>
        <v>530920230819144915139820</v>
      </c>
      <c r="C70" s="9" t="s">
        <v>13</v>
      </c>
      <c r="D70" s="9" t="str">
        <f>"颜海蓉"</f>
        <v>颜海蓉</v>
      </c>
      <c r="E70" s="9" t="str">
        <f t="shared" si="3"/>
        <v>女</v>
      </c>
      <c r="F70" s="9"/>
    </row>
    <row r="71" spans="1:6" ht="34.5" customHeight="1">
      <c r="A71" s="8">
        <v>69</v>
      </c>
      <c r="B71" s="9" t="str">
        <f>"530920230819163500139825"</f>
        <v>530920230819163500139825</v>
      </c>
      <c r="C71" s="9" t="s">
        <v>13</v>
      </c>
      <c r="D71" s="9" t="str">
        <f>"王花晓"</f>
        <v>王花晓</v>
      </c>
      <c r="E71" s="9" t="str">
        <f t="shared" si="3"/>
        <v>女</v>
      </c>
      <c r="F71" s="9"/>
    </row>
    <row r="72" spans="1:6" ht="34.5" customHeight="1">
      <c r="A72" s="8">
        <v>70</v>
      </c>
      <c r="B72" s="9" t="str">
        <f>"530920230819175215139836"</f>
        <v>530920230819175215139836</v>
      </c>
      <c r="C72" s="9" t="s">
        <v>13</v>
      </c>
      <c r="D72" s="9" t="str">
        <f>"符天武"</f>
        <v>符天武</v>
      </c>
      <c r="E72" s="9" t="str">
        <f>"男"</f>
        <v>男</v>
      </c>
      <c r="F72" s="9"/>
    </row>
    <row r="73" spans="1:6" ht="34.5" customHeight="1">
      <c r="A73" s="8">
        <v>71</v>
      </c>
      <c r="B73" s="9" t="str">
        <f>"530920230819125802139809"</f>
        <v>530920230819125802139809</v>
      </c>
      <c r="C73" s="9" t="s">
        <v>13</v>
      </c>
      <c r="D73" s="9" t="str">
        <f>"符亚二"</f>
        <v>符亚二</v>
      </c>
      <c r="E73" s="9" t="str">
        <f>"女"</f>
        <v>女</v>
      </c>
      <c r="F73" s="9"/>
    </row>
    <row r="74" spans="1:6" ht="34.5" customHeight="1">
      <c r="A74" s="8">
        <v>72</v>
      </c>
      <c r="B74" s="9" t="str">
        <f>"530920230819183333139838"</f>
        <v>530920230819183333139838</v>
      </c>
      <c r="C74" s="9" t="s">
        <v>13</v>
      </c>
      <c r="D74" s="9" t="str">
        <f>"林丽玲"</f>
        <v>林丽玲</v>
      </c>
      <c r="E74" s="9" t="str">
        <f>"女"</f>
        <v>女</v>
      </c>
      <c r="F74" s="9"/>
    </row>
    <row r="75" spans="1:6" ht="34.5" customHeight="1">
      <c r="A75" s="8">
        <v>73</v>
      </c>
      <c r="B75" s="9" t="str">
        <f>"530920230817230921139708"</f>
        <v>530920230817230921139708</v>
      </c>
      <c r="C75" s="9" t="s">
        <v>13</v>
      </c>
      <c r="D75" s="9" t="str">
        <f>"吴钟锋"</f>
        <v>吴钟锋</v>
      </c>
      <c r="E75" s="9" t="str">
        <f>"男"</f>
        <v>男</v>
      </c>
      <c r="F75" s="9"/>
    </row>
    <row r="76" spans="1:6" ht="34.5" customHeight="1">
      <c r="A76" s="8">
        <v>74</v>
      </c>
      <c r="B76" s="9" t="str">
        <f>"530920230818124153139742"</f>
        <v>530920230818124153139742</v>
      </c>
      <c r="C76" s="9" t="s">
        <v>13</v>
      </c>
      <c r="D76" s="9" t="str">
        <f>"符永珊"</f>
        <v>符永珊</v>
      </c>
      <c r="E76" s="9" t="str">
        <f>"女"</f>
        <v>女</v>
      </c>
      <c r="F76" s="9"/>
    </row>
    <row r="77" spans="1:6" ht="34.5" customHeight="1">
      <c r="A77" s="8">
        <v>75</v>
      </c>
      <c r="B77" s="9" t="str">
        <f>"530920230820122827139881"</f>
        <v>530920230820122827139881</v>
      </c>
      <c r="C77" s="9" t="s">
        <v>13</v>
      </c>
      <c r="D77" s="9" t="str">
        <f>"陈巧花"</f>
        <v>陈巧花</v>
      </c>
      <c r="E77" s="9" t="str">
        <f>"女"</f>
        <v>女</v>
      </c>
      <c r="F77" s="9"/>
    </row>
    <row r="78" spans="1:6" ht="34.5" customHeight="1">
      <c r="A78" s="8">
        <v>76</v>
      </c>
      <c r="B78" s="9" t="str">
        <f>"530920230820162529139895"</f>
        <v>530920230820162529139895</v>
      </c>
      <c r="C78" s="9" t="s">
        <v>13</v>
      </c>
      <c r="D78" s="9" t="str">
        <f>"吴佳芳"</f>
        <v>吴佳芳</v>
      </c>
      <c r="E78" s="9" t="str">
        <f>"女"</f>
        <v>女</v>
      </c>
      <c r="F78" s="9"/>
    </row>
    <row r="79" spans="1:6" ht="34.5" customHeight="1">
      <c r="A79" s="8">
        <v>77</v>
      </c>
      <c r="B79" s="9" t="str">
        <f>"530920230819174156139833"</f>
        <v>530920230819174156139833</v>
      </c>
      <c r="C79" s="9" t="s">
        <v>13</v>
      </c>
      <c r="D79" s="9" t="str">
        <f>"何子智"</f>
        <v>何子智</v>
      </c>
      <c r="E79" s="9" t="str">
        <f>"男"</f>
        <v>男</v>
      </c>
      <c r="F79" s="9"/>
    </row>
    <row r="80" spans="1:6" ht="34.5" customHeight="1">
      <c r="A80" s="8">
        <v>78</v>
      </c>
      <c r="B80" s="9" t="str">
        <f>"530920230821161850139973"</f>
        <v>530920230821161850139973</v>
      </c>
      <c r="C80" s="9" t="s">
        <v>13</v>
      </c>
      <c r="D80" s="9" t="str">
        <f>"王昌盛"</f>
        <v>王昌盛</v>
      </c>
      <c r="E80" s="9" t="str">
        <f>"男"</f>
        <v>男</v>
      </c>
      <c r="F80" s="9"/>
    </row>
    <row r="81" spans="1:6" ht="34.5" customHeight="1">
      <c r="A81" s="8">
        <v>79</v>
      </c>
      <c r="B81" s="9" t="str">
        <f>"530920230821184305139982"</f>
        <v>530920230821184305139982</v>
      </c>
      <c r="C81" s="9" t="s">
        <v>13</v>
      </c>
      <c r="D81" s="9" t="str">
        <f>"林仕泉"</f>
        <v>林仕泉</v>
      </c>
      <c r="E81" s="9" t="str">
        <f aca="true" t="shared" si="4" ref="E81:E144">"女"</f>
        <v>女</v>
      </c>
      <c r="F81" s="9"/>
    </row>
    <row r="82" spans="1:6" ht="34.5" customHeight="1">
      <c r="A82" s="8">
        <v>80</v>
      </c>
      <c r="B82" s="9" t="str">
        <f>"530920230822132726140037"</f>
        <v>530920230822132726140037</v>
      </c>
      <c r="C82" s="9" t="s">
        <v>13</v>
      </c>
      <c r="D82" s="9" t="str">
        <f>"钟呈慧"</f>
        <v>钟呈慧</v>
      </c>
      <c r="E82" s="9" t="str">
        <f t="shared" si="4"/>
        <v>女</v>
      </c>
      <c r="F82" s="9"/>
    </row>
    <row r="83" spans="1:6" ht="34.5" customHeight="1">
      <c r="A83" s="8">
        <v>81</v>
      </c>
      <c r="B83" s="9" t="str">
        <f>"530920230822150255140046"</f>
        <v>530920230822150255140046</v>
      </c>
      <c r="C83" s="9" t="s">
        <v>13</v>
      </c>
      <c r="D83" s="9" t="str">
        <f>"陈奕华"</f>
        <v>陈奕华</v>
      </c>
      <c r="E83" s="9" t="str">
        <f t="shared" si="4"/>
        <v>女</v>
      </c>
      <c r="F83" s="9"/>
    </row>
    <row r="84" spans="1:6" ht="34.5" customHeight="1">
      <c r="A84" s="8">
        <v>82</v>
      </c>
      <c r="B84" s="9" t="str">
        <f>"530920230818190122139776"</f>
        <v>530920230818190122139776</v>
      </c>
      <c r="C84" s="9" t="s">
        <v>13</v>
      </c>
      <c r="D84" s="9" t="str">
        <f>"王开香"</f>
        <v>王开香</v>
      </c>
      <c r="E84" s="9" t="str">
        <f t="shared" si="4"/>
        <v>女</v>
      </c>
      <c r="F84" s="9"/>
    </row>
    <row r="85" spans="1:6" ht="34.5" customHeight="1">
      <c r="A85" s="8">
        <v>83</v>
      </c>
      <c r="B85" s="9" t="str">
        <f>"530920230822121400140031"</f>
        <v>530920230822121400140031</v>
      </c>
      <c r="C85" s="9" t="s">
        <v>13</v>
      </c>
      <c r="D85" s="9" t="str">
        <f>"符潇丹"</f>
        <v>符潇丹</v>
      </c>
      <c r="E85" s="9" t="str">
        <f t="shared" si="4"/>
        <v>女</v>
      </c>
      <c r="F85" s="9"/>
    </row>
    <row r="86" spans="1:6" ht="34.5" customHeight="1">
      <c r="A86" s="8">
        <v>84</v>
      </c>
      <c r="B86" s="9" t="str">
        <f>"530920230822182138140066"</f>
        <v>530920230822182138140066</v>
      </c>
      <c r="C86" s="9" t="s">
        <v>13</v>
      </c>
      <c r="D86" s="9" t="str">
        <f>"冯秋梅"</f>
        <v>冯秋梅</v>
      </c>
      <c r="E86" s="9" t="str">
        <f t="shared" si="4"/>
        <v>女</v>
      </c>
      <c r="F86" s="9"/>
    </row>
    <row r="87" spans="1:6" ht="34.5" customHeight="1">
      <c r="A87" s="8">
        <v>85</v>
      </c>
      <c r="B87" s="9" t="str">
        <f>"530920230822133051140039"</f>
        <v>530920230822133051140039</v>
      </c>
      <c r="C87" s="9" t="s">
        <v>13</v>
      </c>
      <c r="D87" s="9" t="str">
        <f>"董霭芳"</f>
        <v>董霭芳</v>
      </c>
      <c r="E87" s="9" t="str">
        <f t="shared" si="4"/>
        <v>女</v>
      </c>
      <c r="F87" s="9"/>
    </row>
    <row r="88" spans="1:6" ht="34.5" customHeight="1">
      <c r="A88" s="8">
        <v>86</v>
      </c>
      <c r="B88" s="9" t="str">
        <f>"530920230821110008139941"</f>
        <v>530920230821110008139941</v>
      </c>
      <c r="C88" s="9" t="s">
        <v>13</v>
      </c>
      <c r="D88" s="9" t="str">
        <f>"吴扬静"</f>
        <v>吴扬静</v>
      </c>
      <c r="E88" s="9" t="str">
        <f t="shared" si="4"/>
        <v>女</v>
      </c>
      <c r="F88" s="9"/>
    </row>
    <row r="89" spans="1:6" ht="34.5" customHeight="1">
      <c r="A89" s="8">
        <v>87</v>
      </c>
      <c r="B89" s="9" t="str">
        <f>"530920230822205831140074"</f>
        <v>530920230822205831140074</v>
      </c>
      <c r="C89" s="9" t="s">
        <v>13</v>
      </c>
      <c r="D89" s="9" t="str">
        <f>"谭荣榕"</f>
        <v>谭荣榕</v>
      </c>
      <c r="E89" s="9" t="str">
        <f t="shared" si="4"/>
        <v>女</v>
      </c>
      <c r="F89" s="9"/>
    </row>
    <row r="90" spans="1:6" ht="34.5" customHeight="1">
      <c r="A90" s="8">
        <v>88</v>
      </c>
      <c r="B90" s="9" t="str">
        <f>"530920230822223350140084"</f>
        <v>530920230822223350140084</v>
      </c>
      <c r="C90" s="9" t="s">
        <v>13</v>
      </c>
      <c r="D90" s="9" t="str">
        <f>"吴淑娃"</f>
        <v>吴淑娃</v>
      </c>
      <c r="E90" s="9" t="str">
        <f t="shared" si="4"/>
        <v>女</v>
      </c>
      <c r="F90" s="9"/>
    </row>
    <row r="91" spans="1:6" ht="34.5" customHeight="1">
      <c r="A91" s="8">
        <v>89</v>
      </c>
      <c r="B91" s="9" t="str">
        <f>"530920230822224952140085"</f>
        <v>530920230822224952140085</v>
      </c>
      <c r="C91" s="9" t="s">
        <v>13</v>
      </c>
      <c r="D91" s="9" t="str">
        <f>"王燕菲"</f>
        <v>王燕菲</v>
      </c>
      <c r="E91" s="9" t="str">
        <f t="shared" si="4"/>
        <v>女</v>
      </c>
      <c r="F91" s="9"/>
    </row>
    <row r="92" spans="1:6" ht="34.5" customHeight="1">
      <c r="A92" s="8">
        <v>90</v>
      </c>
      <c r="B92" s="9" t="str">
        <f>"530920230823111227140136"</f>
        <v>530920230823111227140136</v>
      </c>
      <c r="C92" s="9" t="s">
        <v>13</v>
      </c>
      <c r="D92" s="9" t="str">
        <f>"邢婷婷"</f>
        <v>邢婷婷</v>
      </c>
      <c r="E92" s="9" t="str">
        <f t="shared" si="4"/>
        <v>女</v>
      </c>
      <c r="F92" s="9"/>
    </row>
    <row r="93" spans="1:6" ht="34.5" customHeight="1">
      <c r="A93" s="8">
        <v>91</v>
      </c>
      <c r="B93" s="9" t="str">
        <f>"530920230823115231140142"</f>
        <v>530920230823115231140142</v>
      </c>
      <c r="C93" s="9" t="s">
        <v>13</v>
      </c>
      <c r="D93" s="9" t="str">
        <f>"刘欣"</f>
        <v>刘欣</v>
      </c>
      <c r="E93" s="9" t="str">
        <f t="shared" si="4"/>
        <v>女</v>
      </c>
      <c r="F93" s="9"/>
    </row>
    <row r="94" spans="1:6" ht="34.5" customHeight="1">
      <c r="A94" s="8">
        <v>92</v>
      </c>
      <c r="B94" s="9" t="str">
        <f>"530920230818183941139773"</f>
        <v>530920230818183941139773</v>
      </c>
      <c r="C94" s="9" t="s">
        <v>14</v>
      </c>
      <c r="D94" s="9" t="str">
        <f>"王雪桦"</f>
        <v>王雪桦</v>
      </c>
      <c r="E94" s="9" t="str">
        <f t="shared" si="4"/>
        <v>女</v>
      </c>
      <c r="F94" s="9"/>
    </row>
    <row r="95" spans="1:6" ht="34.5" customHeight="1">
      <c r="A95" s="8">
        <v>93</v>
      </c>
      <c r="B95" s="9" t="str">
        <f>"530920230818125649139746"</f>
        <v>530920230818125649139746</v>
      </c>
      <c r="C95" s="9" t="s">
        <v>14</v>
      </c>
      <c r="D95" s="9" t="str">
        <f>"颜晓茵"</f>
        <v>颜晓茵</v>
      </c>
      <c r="E95" s="9" t="str">
        <f t="shared" si="4"/>
        <v>女</v>
      </c>
      <c r="F95" s="9"/>
    </row>
    <row r="96" spans="1:6" ht="34.5" customHeight="1">
      <c r="A96" s="8">
        <v>94</v>
      </c>
      <c r="B96" s="9" t="str">
        <f>"530920230822003629140005"</f>
        <v>530920230822003629140005</v>
      </c>
      <c r="C96" s="9" t="s">
        <v>14</v>
      </c>
      <c r="D96" s="9" t="str">
        <f>"苏向婷"</f>
        <v>苏向婷</v>
      </c>
      <c r="E96" s="9" t="str">
        <f t="shared" si="4"/>
        <v>女</v>
      </c>
      <c r="F96" s="9"/>
    </row>
    <row r="97" spans="1:6" ht="34.5" customHeight="1">
      <c r="A97" s="8">
        <v>95</v>
      </c>
      <c r="B97" s="9" t="str">
        <f>"530920230822172033140060"</f>
        <v>530920230822172033140060</v>
      </c>
      <c r="C97" s="9" t="s">
        <v>14</v>
      </c>
      <c r="D97" s="9" t="str">
        <f>"郭映"</f>
        <v>郭映</v>
      </c>
      <c r="E97" s="9" t="str">
        <f t="shared" si="4"/>
        <v>女</v>
      </c>
      <c r="F97" s="9"/>
    </row>
    <row r="98" spans="1:6" ht="34.5" customHeight="1">
      <c r="A98" s="8">
        <v>96</v>
      </c>
      <c r="B98" s="9" t="str">
        <f>"530920230817120740139648"</f>
        <v>530920230817120740139648</v>
      </c>
      <c r="C98" s="9" t="s">
        <v>15</v>
      </c>
      <c r="D98" s="9" t="str">
        <f>"莫海媛"</f>
        <v>莫海媛</v>
      </c>
      <c r="E98" s="9" t="str">
        <f t="shared" si="4"/>
        <v>女</v>
      </c>
      <c r="F98" s="9"/>
    </row>
    <row r="99" spans="1:6" ht="34.5" customHeight="1">
      <c r="A99" s="8">
        <v>97</v>
      </c>
      <c r="B99" s="9" t="str">
        <f>"530920230817142811139663"</f>
        <v>530920230817142811139663</v>
      </c>
      <c r="C99" s="9" t="s">
        <v>15</v>
      </c>
      <c r="D99" s="9" t="str">
        <f>"赵学清"</f>
        <v>赵学清</v>
      </c>
      <c r="E99" s="9" t="str">
        <f t="shared" si="4"/>
        <v>女</v>
      </c>
      <c r="F99" s="9"/>
    </row>
    <row r="100" spans="1:6" ht="34.5" customHeight="1">
      <c r="A100" s="8">
        <v>98</v>
      </c>
      <c r="B100" s="9" t="str">
        <f>"530920230817202849139697"</f>
        <v>530920230817202849139697</v>
      </c>
      <c r="C100" s="9" t="s">
        <v>15</v>
      </c>
      <c r="D100" s="9" t="str">
        <f>"林尤妹"</f>
        <v>林尤妹</v>
      </c>
      <c r="E100" s="9" t="str">
        <f t="shared" si="4"/>
        <v>女</v>
      </c>
      <c r="F100" s="9"/>
    </row>
    <row r="101" spans="1:6" ht="34.5" customHeight="1">
      <c r="A101" s="8">
        <v>99</v>
      </c>
      <c r="B101" s="9" t="str">
        <f>"530920230817203918139699"</f>
        <v>530920230817203918139699</v>
      </c>
      <c r="C101" s="9" t="s">
        <v>15</v>
      </c>
      <c r="D101" s="9" t="str">
        <f>"张莉"</f>
        <v>张莉</v>
      </c>
      <c r="E101" s="9" t="str">
        <f t="shared" si="4"/>
        <v>女</v>
      </c>
      <c r="F101" s="9"/>
    </row>
    <row r="102" spans="1:6" ht="34.5" customHeight="1">
      <c r="A102" s="8">
        <v>100</v>
      </c>
      <c r="B102" s="9" t="str">
        <f>"530920230817235900139713"</f>
        <v>530920230817235900139713</v>
      </c>
      <c r="C102" s="9" t="s">
        <v>15</v>
      </c>
      <c r="D102" s="9" t="str">
        <f>"林玉霞"</f>
        <v>林玉霞</v>
      </c>
      <c r="E102" s="9" t="str">
        <f t="shared" si="4"/>
        <v>女</v>
      </c>
      <c r="F102" s="9"/>
    </row>
    <row r="103" spans="1:6" ht="34.5" customHeight="1">
      <c r="A103" s="8">
        <v>101</v>
      </c>
      <c r="B103" s="9" t="str">
        <f>"530920230817184349139691"</f>
        <v>530920230817184349139691</v>
      </c>
      <c r="C103" s="9" t="s">
        <v>15</v>
      </c>
      <c r="D103" s="9" t="str">
        <f>"范珊珊"</f>
        <v>范珊珊</v>
      </c>
      <c r="E103" s="9" t="str">
        <f t="shared" si="4"/>
        <v>女</v>
      </c>
      <c r="F103" s="9"/>
    </row>
    <row r="104" spans="1:6" ht="34.5" customHeight="1">
      <c r="A104" s="8">
        <v>102</v>
      </c>
      <c r="B104" s="9" t="str">
        <f>"530920230818100941139723"</f>
        <v>530920230818100941139723</v>
      </c>
      <c r="C104" s="9" t="s">
        <v>15</v>
      </c>
      <c r="D104" s="9" t="str">
        <f>"冯华"</f>
        <v>冯华</v>
      </c>
      <c r="E104" s="9" t="str">
        <f t="shared" si="4"/>
        <v>女</v>
      </c>
      <c r="F104" s="9"/>
    </row>
    <row r="105" spans="1:6" ht="34.5" customHeight="1">
      <c r="A105" s="8">
        <v>103</v>
      </c>
      <c r="B105" s="9" t="str">
        <f>"530920230818135317139748"</f>
        <v>530920230818135317139748</v>
      </c>
      <c r="C105" s="9" t="s">
        <v>15</v>
      </c>
      <c r="D105" s="9" t="str">
        <f>"韩宛秀"</f>
        <v>韩宛秀</v>
      </c>
      <c r="E105" s="9" t="str">
        <f t="shared" si="4"/>
        <v>女</v>
      </c>
      <c r="F105" s="9"/>
    </row>
    <row r="106" spans="1:6" ht="34.5" customHeight="1">
      <c r="A106" s="8">
        <v>104</v>
      </c>
      <c r="B106" s="9" t="str">
        <f>"530920230818180521139771"</f>
        <v>530920230818180521139771</v>
      </c>
      <c r="C106" s="9" t="s">
        <v>15</v>
      </c>
      <c r="D106" s="9" t="str">
        <f>"董朝燕"</f>
        <v>董朝燕</v>
      </c>
      <c r="E106" s="9" t="str">
        <f t="shared" si="4"/>
        <v>女</v>
      </c>
      <c r="F106" s="9"/>
    </row>
    <row r="107" spans="1:6" ht="34.5" customHeight="1">
      <c r="A107" s="8">
        <v>105</v>
      </c>
      <c r="B107" s="9" t="str">
        <f>"530920230818203210139780"</f>
        <v>530920230818203210139780</v>
      </c>
      <c r="C107" s="9" t="s">
        <v>15</v>
      </c>
      <c r="D107" s="9" t="str">
        <f>"陈娇凤"</f>
        <v>陈娇凤</v>
      </c>
      <c r="E107" s="9" t="str">
        <f t="shared" si="4"/>
        <v>女</v>
      </c>
      <c r="F107" s="9"/>
    </row>
    <row r="108" spans="1:6" ht="34.5" customHeight="1">
      <c r="A108" s="8">
        <v>106</v>
      </c>
      <c r="B108" s="9" t="str">
        <f>"530920230818232656139792"</f>
        <v>530920230818232656139792</v>
      </c>
      <c r="C108" s="9" t="s">
        <v>15</v>
      </c>
      <c r="D108" s="9" t="str">
        <f>"王启秀"</f>
        <v>王启秀</v>
      </c>
      <c r="E108" s="9" t="str">
        <f t="shared" si="4"/>
        <v>女</v>
      </c>
      <c r="F108" s="9"/>
    </row>
    <row r="109" spans="1:6" ht="34.5" customHeight="1">
      <c r="A109" s="8">
        <v>107</v>
      </c>
      <c r="B109" s="9" t="str">
        <f>"530920230819104035139799"</f>
        <v>530920230819104035139799</v>
      </c>
      <c r="C109" s="9" t="s">
        <v>15</v>
      </c>
      <c r="D109" s="9" t="str">
        <f>"陈龙凤"</f>
        <v>陈龙凤</v>
      </c>
      <c r="E109" s="9" t="str">
        <f t="shared" si="4"/>
        <v>女</v>
      </c>
      <c r="F109" s="9"/>
    </row>
    <row r="110" spans="1:6" ht="34.5" customHeight="1">
      <c r="A110" s="8">
        <v>108</v>
      </c>
      <c r="B110" s="9" t="str">
        <f>"530920230819125942139810"</f>
        <v>530920230819125942139810</v>
      </c>
      <c r="C110" s="9" t="s">
        <v>15</v>
      </c>
      <c r="D110" s="9" t="str">
        <f>"陈民丽"</f>
        <v>陈民丽</v>
      </c>
      <c r="E110" s="9" t="str">
        <f t="shared" si="4"/>
        <v>女</v>
      </c>
      <c r="F110" s="9"/>
    </row>
    <row r="111" spans="1:6" ht="34.5" customHeight="1">
      <c r="A111" s="8">
        <v>109</v>
      </c>
      <c r="B111" s="9" t="str">
        <f>"530920230817173412139685"</f>
        <v>530920230817173412139685</v>
      </c>
      <c r="C111" s="9" t="s">
        <v>15</v>
      </c>
      <c r="D111" s="9" t="str">
        <f>"罗才漾"</f>
        <v>罗才漾</v>
      </c>
      <c r="E111" s="9" t="str">
        <f t="shared" si="4"/>
        <v>女</v>
      </c>
      <c r="F111" s="9"/>
    </row>
    <row r="112" spans="1:6" ht="34.5" customHeight="1">
      <c r="A112" s="8">
        <v>110</v>
      </c>
      <c r="B112" s="9" t="str">
        <f>"530920230819233348139860"</f>
        <v>530920230819233348139860</v>
      </c>
      <c r="C112" s="9" t="s">
        <v>15</v>
      </c>
      <c r="D112" s="9" t="str">
        <f>"符一凡"</f>
        <v>符一凡</v>
      </c>
      <c r="E112" s="9" t="str">
        <f t="shared" si="4"/>
        <v>女</v>
      </c>
      <c r="F112" s="9"/>
    </row>
    <row r="113" spans="1:6" ht="34.5" customHeight="1">
      <c r="A113" s="8">
        <v>111</v>
      </c>
      <c r="B113" s="9" t="str">
        <f>"530920230820102034139871"</f>
        <v>530920230820102034139871</v>
      </c>
      <c r="C113" s="9" t="s">
        <v>15</v>
      </c>
      <c r="D113" s="9" t="str">
        <f>"黎小云"</f>
        <v>黎小云</v>
      </c>
      <c r="E113" s="9" t="str">
        <f t="shared" si="4"/>
        <v>女</v>
      </c>
      <c r="F113" s="9"/>
    </row>
    <row r="114" spans="1:6" ht="34.5" customHeight="1">
      <c r="A114" s="8">
        <v>112</v>
      </c>
      <c r="B114" s="9" t="str">
        <f>"530920230819222934139856"</f>
        <v>530920230819222934139856</v>
      </c>
      <c r="C114" s="9" t="s">
        <v>15</v>
      </c>
      <c r="D114" s="9" t="str">
        <f>"郭剑帆"</f>
        <v>郭剑帆</v>
      </c>
      <c r="E114" s="9" t="str">
        <f t="shared" si="4"/>
        <v>女</v>
      </c>
      <c r="F114" s="9"/>
    </row>
    <row r="115" spans="1:6" ht="34.5" customHeight="1">
      <c r="A115" s="8">
        <v>113</v>
      </c>
      <c r="B115" s="9" t="str">
        <f>"530920230820110207139874"</f>
        <v>530920230820110207139874</v>
      </c>
      <c r="C115" s="9" t="s">
        <v>15</v>
      </c>
      <c r="D115" s="9" t="str">
        <f>"容镜希"</f>
        <v>容镜希</v>
      </c>
      <c r="E115" s="9" t="str">
        <f t="shared" si="4"/>
        <v>女</v>
      </c>
      <c r="F115" s="9"/>
    </row>
    <row r="116" spans="1:6" ht="34.5" customHeight="1">
      <c r="A116" s="8">
        <v>114</v>
      </c>
      <c r="B116" s="9" t="str">
        <f>"530920230821021019139927"</f>
        <v>530920230821021019139927</v>
      </c>
      <c r="C116" s="9" t="s">
        <v>15</v>
      </c>
      <c r="D116" s="9" t="str">
        <f>"李海佳"</f>
        <v>李海佳</v>
      </c>
      <c r="E116" s="9" t="str">
        <f t="shared" si="4"/>
        <v>女</v>
      </c>
      <c r="F116" s="9"/>
    </row>
    <row r="117" spans="1:6" ht="34.5" customHeight="1">
      <c r="A117" s="8">
        <v>115</v>
      </c>
      <c r="B117" s="9" t="str">
        <f>"530920230821155353139971"</f>
        <v>530920230821155353139971</v>
      </c>
      <c r="C117" s="9" t="s">
        <v>15</v>
      </c>
      <c r="D117" s="9" t="str">
        <f>"符驻在"</f>
        <v>符驻在</v>
      </c>
      <c r="E117" s="9" t="str">
        <f t="shared" si="4"/>
        <v>女</v>
      </c>
      <c r="F117" s="9"/>
    </row>
    <row r="118" spans="1:6" ht="34.5" customHeight="1">
      <c r="A118" s="8">
        <v>116</v>
      </c>
      <c r="B118" s="9" t="str">
        <f>"530920230821171846139978"</f>
        <v>530920230821171846139978</v>
      </c>
      <c r="C118" s="9" t="s">
        <v>15</v>
      </c>
      <c r="D118" s="9" t="str">
        <f>"桂卫丽"</f>
        <v>桂卫丽</v>
      </c>
      <c r="E118" s="9" t="str">
        <f t="shared" si="4"/>
        <v>女</v>
      </c>
      <c r="F118" s="9"/>
    </row>
    <row r="119" spans="1:6" ht="34.5" customHeight="1">
      <c r="A119" s="8">
        <v>117</v>
      </c>
      <c r="B119" s="9" t="str">
        <f>"530920230821174549139979"</f>
        <v>530920230821174549139979</v>
      </c>
      <c r="C119" s="9" t="s">
        <v>15</v>
      </c>
      <c r="D119" s="9" t="str">
        <f>"杨帆"</f>
        <v>杨帆</v>
      </c>
      <c r="E119" s="9" t="str">
        <f t="shared" si="4"/>
        <v>女</v>
      </c>
      <c r="F119" s="9"/>
    </row>
    <row r="120" spans="1:6" ht="34.5" customHeight="1">
      <c r="A120" s="8">
        <v>118</v>
      </c>
      <c r="B120" s="9" t="str">
        <f>"530920230822020232140008"</f>
        <v>530920230822020232140008</v>
      </c>
      <c r="C120" s="9" t="s">
        <v>15</v>
      </c>
      <c r="D120" s="9" t="str">
        <f>"梁乾英"</f>
        <v>梁乾英</v>
      </c>
      <c r="E120" s="9" t="str">
        <f t="shared" si="4"/>
        <v>女</v>
      </c>
      <c r="F120" s="9"/>
    </row>
    <row r="121" spans="1:6" ht="34.5" customHeight="1">
      <c r="A121" s="8">
        <v>119</v>
      </c>
      <c r="B121" s="9" t="str">
        <f>"530920230822161038140048"</f>
        <v>530920230822161038140048</v>
      </c>
      <c r="C121" s="9" t="s">
        <v>15</v>
      </c>
      <c r="D121" s="9" t="str">
        <f>"王翎好"</f>
        <v>王翎好</v>
      </c>
      <c r="E121" s="9" t="str">
        <f t="shared" si="4"/>
        <v>女</v>
      </c>
      <c r="F121" s="9"/>
    </row>
    <row r="122" spans="1:6" ht="34.5" customHeight="1">
      <c r="A122" s="8">
        <v>120</v>
      </c>
      <c r="B122" s="9" t="str">
        <f>"530920230822113700140025"</f>
        <v>530920230822113700140025</v>
      </c>
      <c r="C122" s="9" t="s">
        <v>15</v>
      </c>
      <c r="D122" s="9" t="str">
        <f>"李昕"</f>
        <v>李昕</v>
      </c>
      <c r="E122" s="9" t="str">
        <f t="shared" si="4"/>
        <v>女</v>
      </c>
      <c r="F122" s="9"/>
    </row>
    <row r="123" spans="1:6" ht="34.5" customHeight="1">
      <c r="A123" s="8">
        <v>121</v>
      </c>
      <c r="B123" s="9" t="str">
        <f>"530920230820183027139908"</f>
        <v>530920230820183027139908</v>
      </c>
      <c r="C123" s="9" t="s">
        <v>15</v>
      </c>
      <c r="D123" s="9" t="str">
        <f>"刘少磊"</f>
        <v>刘少磊</v>
      </c>
      <c r="E123" s="9" t="str">
        <f t="shared" si="4"/>
        <v>女</v>
      </c>
      <c r="F123" s="9"/>
    </row>
    <row r="124" spans="1:6" ht="34.5" customHeight="1">
      <c r="A124" s="8">
        <v>122</v>
      </c>
      <c r="B124" s="9" t="str">
        <f>"530920230822175146140062"</f>
        <v>530920230822175146140062</v>
      </c>
      <c r="C124" s="9" t="s">
        <v>15</v>
      </c>
      <c r="D124" s="9" t="str">
        <f>"曾祥蕊"</f>
        <v>曾祥蕊</v>
      </c>
      <c r="E124" s="9" t="str">
        <f t="shared" si="4"/>
        <v>女</v>
      </c>
      <c r="F124" s="9"/>
    </row>
    <row r="125" spans="1:6" ht="34.5" customHeight="1">
      <c r="A125" s="8">
        <v>123</v>
      </c>
      <c r="B125" s="9" t="str">
        <f>"530920230822171649140058"</f>
        <v>530920230822171649140058</v>
      </c>
      <c r="C125" s="9" t="s">
        <v>15</v>
      </c>
      <c r="D125" s="9" t="str">
        <f>"温莉"</f>
        <v>温莉</v>
      </c>
      <c r="E125" s="9" t="str">
        <f t="shared" si="4"/>
        <v>女</v>
      </c>
      <c r="F125" s="9"/>
    </row>
    <row r="126" spans="1:6" ht="34.5" customHeight="1">
      <c r="A126" s="8">
        <v>124</v>
      </c>
      <c r="B126" s="9" t="str">
        <f>"530920230820234952139924"</f>
        <v>530920230820234952139924</v>
      </c>
      <c r="C126" s="9" t="s">
        <v>15</v>
      </c>
      <c r="D126" s="9" t="str">
        <f>"麦桑田"</f>
        <v>麦桑田</v>
      </c>
      <c r="E126" s="9" t="str">
        <f t="shared" si="4"/>
        <v>女</v>
      </c>
      <c r="F126" s="9"/>
    </row>
    <row r="127" spans="1:6" ht="34.5" customHeight="1">
      <c r="A127" s="8">
        <v>125</v>
      </c>
      <c r="B127" s="9" t="str">
        <f>"530920230823105039140134"</f>
        <v>530920230823105039140134</v>
      </c>
      <c r="C127" s="9" t="s">
        <v>15</v>
      </c>
      <c r="D127" s="9" t="str">
        <f>"王冬玲"</f>
        <v>王冬玲</v>
      </c>
      <c r="E127" s="9" t="str">
        <f t="shared" si="4"/>
        <v>女</v>
      </c>
      <c r="F127" s="9"/>
    </row>
    <row r="128" spans="1:6" ht="34.5" customHeight="1">
      <c r="A128" s="8">
        <v>126</v>
      </c>
      <c r="B128" s="9" t="str">
        <f>"530920230817111420139636"</f>
        <v>530920230817111420139636</v>
      </c>
      <c r="C128" s="9" t="s">
        <v>16</v>
      </c>
      <c r="D128" s="9" t="str">
        <f>"李宗晓"</f>
        <v>李宗晓</v>
      </c>
      <c r="E128" s="9" t="str">
        <f t="shared" si="4"/>
        <v>女</v>
      </c>
      <c r="F128" s="9"/>
    </row>
    <row r="129" spans="1:6" ht="34.5" customHeight="1">
      <c r="A129" s="8">
        <v>127</v>
      </c>
      <c r="B129" s="9" t="str">
        <f>"530920230817132738139659"</f>
        <v>530920230817132738139659</v>
      </c>
      <c r="C129" s="9" t="s">
        <v>16</v>
      </c>
      <c r="D129" s="9" t="str">
        <f>"林苗苗"</f>
        <v>林苗苗</v>
      </c>
      <c r="E129" s="9" t="str">
        <f t="shared" si="4"/>
        <v>女</v>
      </c>
      <c r="F129" s="9"/>
    </row>
    <row r="130" spans="1:6" ht="34.5" customHeight="1">
      <c r="A130" s="8">
        <v>128</v>
      </c>
      <c r="B130" s="9" t="str">
        <f>"530920230817135900139661"</f>
        <v>530920230817135900139661</v>
      </c>
      <c r="C130" s="9" t="s">
        <v>16</v>
      </c>
      <c r="D130" s="9" t="str">
        <f>"王佳玉"</f>
        <v>王佳玉</v>
      </c>
      <c r="E130" s="9" t="str">
        <f t="shared" si="4"/>
        <v>女</v>
      </c>
      <c r="F130" s="9"/>
    </row>
    <row r="131" spans="1:6" ht="34.5" customHeight="1">
      <c r="A131" s="8">
        <v>129</v>
      </c>
      <c r="B131" s="9" t="str">
        <f>"530920230817170736139679"</f>
        <v>530920230817170736139679</v>
      </c>
      <c r="C131" s="9" t="s">
        <v>16</v>
      </c>
      <c r="D131" s="9" t="str">
        <f>"汤博芬"</f>
        <v>汤博芬</v>
      </c>
      <c r="E131" s="9" t="str">
        <f t="shared" si="4"/>
        <v>女</v>
      </c>
      <c r="F131" s="9"/>
    </row>
    <row r="132" spans="1:6" ht="34.5" customHeight="1">
      <c r="A132" s="8">
        <v>130</v>
      </c>
      <c r="B132" s="9" t="str">
        <f>"530920230817185944139692"</f>
        <v>530920230817185944139692</v>
      </c>
      <c r="C132" s="9" t="s">
        <v>16</v>
      </c>
      <c r="D132" s="9" t="str">
        <f>"吴佳琪"</f>
        <v>吴佳琪</v>
      </c>
      <c r="E132" s="9" t="str">
        <f t="shared" si="4"/>
        <v>女</v>
      </c>
      <c r="F132" s="9"/>
    </row>
    <row r="133" spans="1:6" ht="34.5" customHeight="1">
      <c r="A133" s="8">
        <v>131</v>
      </c>
      <c r="B133" s="9" t="str">
        <f>"530920230817170902139680"</f>
        <v>530920230817170902139680</v>
      </c>
      <c r="C133" s="9" t="s">
        <v>16</v>
      </c>
      <c r="D133" s="9" t="str">
        <f>"温淑岚"</f>
        <v>温淑岚</v>
      </c>
      <c r="E133" s="9" t="str">
        <f t="shared" si="4"/>
        <v>女</v>
      </c>
      <c r="F133" s="9"/>
    </row>
    <row r="134" spans="1:6" ht="34.5" customHeight="1">
      <c r="A134" s="8">
        <v>132</v>
      </c>
      <c r="B134" s="9" t="str">
        <f>"530920230817214916139703"</f>
        <v>530920230817214916139703</v>
      </c>
      <c r="C134" s="9" t="s">
        <v>16</v>
      </c>
      <c r="D134" s="9" t="str">
        <f>"林青"</f>
        <v>林青</v>
      </c>
      <c r="E134" s="9" t="str">
        <f t="shared" si="4"/>
        <v>女</v>
      </c>
      <c r="F134" s="9"/>
    </row>
    <row r="135" spans="1:6" ht="34.5" customHeight="1">
      <c r="A135" s="8">
        <v>133</v>
      </c>
      <c r="B135" s="9" t="str">
        <f>"530920230818103428139728"</f>
        <v>530920230818103428139728</v>
      </c>
      <c r="C135" s="9" t="s">
        <v>16</v>
      </c>
      <c r="D135" s="9" t="str">
        <f>"吴永洁"</f>
        <v>吴永洁</v>
      </c>
      <c r="E135" s="9" t="str">
        <f t="shared" si="4"/>
        <v>女</v>
      </c>
      <c r="F135" s="9"/>
    </row>
    <row r="136" spans="1:6" ht="34.5" customHeight="1">
      <c r="A136" s="8">
        <v>134</v>
      </c>
      <c r="B136" s="9" t="str">
        <f>"530920230818111950139733"</f>
        <v>530920230818111950139733</v>
      </c>
      <c r="C136" s="9" t="s">
        <v>16</v>
      </c>
      <c r="D136" s="9" t="str">
        <f>"林超"</f>
        <v>林超</v>
      </c>
      <c r="E136" s="9" t="str">
        <f t="shared" si="4"/>
        <v>女</v>
      </c>
      <c r="F136" s="9"/>
    </row>
    <row r="137" spans="1:6" ht="34.5" customHeight="1">
      <c r="A137" s="8">
        <v>135</v>
      </c>
      <c r="B137" s="9" t="str">
        <f>"530920230818121259139740"</f>
        <v>530920230818121259139740</v>
      </c>
      <c r="C137" s="9" t="s">
        <v>16</v>
      </c>
      <c r="D137" s="9" t="str">
        <f>"李梅兰"</f>
        <v>李梅兰</v>
      </c>
      <c r="E137" s="9" t="str">
        <f t="shared" si="4"/>
        <v>女</v>
      </c>
      <c r="F137" s="9"/>
    </row>
    <row r="138" spans="1:6" ht="34.5" customHeight="1">
      <c r="A138" s="8">
        <v>136</v>
      </c>
      <c r="B138" s="9" t="str">
        <f>"530920230818140438139750"</f>
        <v>530920230818140438139750</v>
      </c>
      <c r="C138" s="9" t="s">
        <v>16</v>
      </c>
      <c r="D138" s="9" t="str">
        <f>"黄晶妮"</f>
        <v>黄晶妮</v>
      </c>
      <c r="E138" s="9" t="str">
        <f t="shared" si="4"/>
        <v>女</v>
      </c>
      <c r="F138" s="9"/>
    </row>
    <row r="139" spans="1:6" ht="34.5" customHeight="1">
      <c r="A139" s="8">
        <v>137</v>
      </c>
      <c r="B139" s="9" t="str">
        <f>"530920230818194645139777"</f>
        <v>530920230818194645139777</v>
      </c>
      <c r="C139" s="9" t="s">
        <v>16</v>
      </c>
      <c r="D139" s="9" t="str">
        <f>"谭静洁"</f>
        <v>谭静洁</v>
      </c>
      <c r="E139" s="9" t="str">
        <f t="shared" si="4"/>
        <v>女</v>
      </c>
      <c r="F139" s="9"/>
    </row>
    <row r="140" spans="1:6" ht="34.5" customHeight="1">
      <c r="A140" s="8">
        <v>138</v>
      </c>
      <c r="B140" s="9" t="str">
        <f>"530920230818203108139779"</f>
        <v>530920230818203108139779</v>
      </c>
      <c r="C140" s="9" t="s">
        <v>16</v>
      </c>
      <c r="D140" s="9" t="str">
        <f>"麦萍"</f>
        <v>麦萍</v>
      </c>
      <c r="E140" s="9" t="str">
        <f t="shared" si="4"/>
        <v>女</v>
      </c>
      <c r="F140" s="9"/>
    </row>
    <row r="141" spans="1:6" ht="34.5" customHeight="1">
      <c r="A141" s="8">
        <v>139</v>
      </c>
      <c r="B141" s="9" t="str">
        <f>"530920230818212517139783"</f>
        <v>530920230818212517139783</v>
      </c>
      <c r="C141" s="9" t="s">
        <v>16</v>
      </c>
      <c r="D141" s="9" t="str">
        <f>"付思红"</f>
        <v>付思红</v>
      </c>
      <c r="E141" s="9" t="str">
        <f t="shared" si="4"/>
        <v>女</v>
      </c>
      <c r="F141" s="9"/>
    </row>
    <row r="142" spans="1:6" ht="34.5" customHeight="1">
      <c r="A142" s="8">
        <v>140</v>
      </c>
      <c r="B142" s="9" t="str">
        <f>"530920230817230111139707"</f>
        <v>530920230817230111139707</v>
      </c>
      <c r="C142" s="9" t="s">
        <v>16</v>
      </c>
      <c r="D142" s="9" t="str">
        <f>"郑婷"</f>
        <v>郑婷</v>
      </c>
      <c r="E142" s="9" t="str">
        <f t="shared" si="4"/>
        <v>女</v>
      </c>
      <c r="F142" s="9"/>
    </row>
    <row r="143" spans="1:6" ht="34.5" customHeight="1">
      <c r="A143" s="8">
        <v>141</v>
      </c>
      <c r="B143" s="9" t="str">
        <f>"530920230817151500139665"</f>
        <v>530920230817151500139665</v>
      </c>
      <c r="C143" s="9" t="s">
        <v>16</v>
      </c>
      <c r="D143" s="9" t="str">
        <f>"黎晓晴"</f>
        <v>黎晓晴</v>
      </c>
      <c r="E143" s="9" t="str">
        <f t="shared" si="4"/>
        <v>女</v>
      </c>
      <c r="F143" s="9"/>
    </row>
    <row r="144" spans="1:6" ht="34.5" customHeight="1">
      <c r="A144" s="8">
        <v>142</v>
      </c>
      <c r="B144" s="9" t="str">
        <f>"530920230819144141139819"</f>
        <v>530920230819144141139819</v>
      </c>
      <c r="C144" s="9" t="s">
        <v>16</v>
      </c>
      <c r="D144" s="9" t="str">
        <f>"王桂芳"</f>
        <v>王桂芳</v>
      </c>
      <c r="E144" s="9" t="str">
        <f t="shared" si="4"/>
        <v>女</v>
      </c>
      <c r="F144" s="9"/>
    </row>
    <row r="145" spans="1:6" ht="34.5" customHeight="1">
      <c r="A145" s="8">
        <v>143</v>
      </c>
      <c r="B145" s="9" t="str">
        <f>"530920230819232456139859"</f>
        <v>530920230819232456139859</v>
      </c>
      <c r="C145" s="9" t="s">
        <v>16</v>
      </c>
      <c r="D145" s="9" t="str">
        <f>"林师"</f>
        <v>林师</v>
      </c>
      <c r="E145" s="9" t="str">
        <f aca="true" t="shared" si="5" ref="E145:E163">"女"</f>
        <v>女</v>
      </c>
      <c r="F145" s="9"/>
    </row>
    <row r="146" spans="1:6" ht="34.5" customHeight="1">
      <c r="A146" s="8">
        <v>144</v>
      </c>
      <c r="B146" s="9" t="str">
        <f>"530920230820095633139867"</f>
        <v>530920230820095633139867</v>
      </c>
      <c r="C146" s="9" t="s">
        <v>16</v>
      </c>
      <c r="D146" s="9" t="str">
        <f>"黄美琪"</f>
        <v>黄美琪</v>
      </c>
      <c r="E146" s="9" t="str">
        <f t="shared" si="5"/>
        <v>女</v>
      </c>
      <c r="F146" s="9"/>
    </row>
    <row r="147" spans="1:6" ht="34.5" customHeight="1">
      <c r="A147" s="8">
        <v>145</v>
      </c>
      <c r="B147" s="9" t="str">
        <f>"530920230820101913139870"</f>
        <v>530920230820101913139870</v>
      </c>
      <c r="C147" s="9" t="s">
        <v>16</v>
      </c>
      <c r="D147" s="9" t="str">
        <f>"韦温馨"</f>
        <v>韦温馨</v>
      </c>
      <c r="E147" s="9" t="str">
        <f t="shared" si="5"/>
        <v>女</v>
      </c>
      <c r="F147" s="9"/>
    </row>
    <row r="148" spans="1:6" ht="34.5" customHeight="1">
      <c r="A148" s="8">
        <v>146</v>
      </c>
      <c r="B148" s="9" t="str">
        <f>"530920230820122330139880"</f>
        <v>530920230820122330139880</v>
      </c>
      <c r="C148" s="9" t="s">
        <v>16</v>
      </c>
      <c r="D148" s="9" t="str">
        <f>"贺婷玉"</f>
        <v>贺婷玉</v>
      </c>
      <c r="E148" s="9" t="str">
        <f t="shared" si="5"/>
        <v>女</v>
      </c>
      <c r="F148" s="9"/>
    </row>
    <row r="149" spans="1:6" ht="34.5" customHeight="1">
      <c r="A149" s="8">
        <v>147</v>
      </c>
      <c r="B149" s="9" t="str">
        <f>"530920230820171236139906"</f>
        <v>530920230820171236139906</v>
      </c>
      <c r="C149" s="9" t="s">
        <v>16</v>
      </c>
      <c r="D149" s="9" t="str">
        <f>"夏丽丽"</f>
        <v>夏丽丽</v>
      </c>
      <c r="E149" s="9" t="str">
        <f t="shared" si="5"/>
        <v>女</v>
      </c>
      <c r="F149" s="9"/>
    </row>
    <row r="150" spans="1:6" ht="34.5" customHeight="1">
      <c r="A150" s="8">
        <v>148</v>
      </c>
      <c r="B150" s="9" t="str">
        <f>"530920230821092545139934"</f>
        <v>530920230821092545139934</v>
      </c>
      <c r="C150" s="9" t="s">
        <v>16</v>
      </c>
      <c r="D150" s="9" t="str">
        <f>"张佳园"</f>
        <v>张佳园</v>
      </c>
      <c r="E150" s="9" t="str">
        <f t="shared" si="5"/>
        <v>女</v>
      </c>
      <c r="F150" s="9"/>
    </row>
    <row r="151" spans="1:6" ht="34.5" customHeight="1">
      <c r="A151" s="8">
        <v>149</v>
      </c>
      <c r="B151" s="9" t="str">
        <f>"530920230821101912139937"</f>
        <v>530920230821101912139937</v>
      </c>
      <c r="C151" s="9" t="s">
        <v>16</v>
      </c>
      <c r="D151" s="9" t="str">
        <f>"蒲佳雪"</f>
        <v>蒲佳雪</v>
      </c>
      <c r="E151" s="9" t="str">
        <f t="shared" si="5"/>
        <v>女</v>
      </c>
      <c r="F151" s="9"/>
    </row>
    <row r="152" spans="1:6" ht="34.5" customHeight="1">
      <c r="A152" s="8">
        <v>150</v>
      </c>
      <c r="B152" s="9" t="str">
        <f>"530920230821132256139959"</f>
        <v>530920230821132256139959</v>
      </c>
      <c r="C152" s="9" t="s">
        <v>16</v>
      </c>
      <c r="D152" s="9" t="str">
        <f>"黎佩"</f>
        <v>黎佩</v>
      </c>
      <c r="E152" s="9" t="str">
        <f t="shared" si="5"/>
        <v>女</v>
      </c>
      <c r="F152" s="9"/>
    </row>
    <row r="153" spans="1:6" ht="34.5" customHeight="1">
      <c r="A153" s="8">
        <v>151</v>
      </c>
      <c r="B153" s="9" t="str">
        <f>"530920230821150437139966"</f>
        <v>530920230821150437139966</v>
      </c>
      <c r="C153" s="9" t="s">
        <v>16</v>
      </c>
      <c r="D153" s="9" t="str">
        <f>"陈慧"</f>
        <v>陈慧</v>
      </c>
      <c r="E153" s="9" t="str">
        <f t="shared" si="5"/>
        <v>女</v>
      </c>
      <c r="F153" s="9"/>
    </row>
    <row r="154" spans="1:6" ht="34.5" customHeight="1">
      <c r="A154" s="8">
        <v>152</v>
      </c>
      <c r="B154" s="9" t="str">
        <f>"530920230821180638139981"</f>
        <v>530920230821180638139981</v>
      </c>
      <c r="C154" s="9" t="s">
        <v>16</v>
      </c>
      <c r="D154" s="9" t="str">
        <f>"黄琼哗"</f>
        <v>黄琼哗</v>
      </c>
      <c r="E154" s="9" t="str">
        <f t="shared" si="5"/>
        <v>女</v>
      </c>
      <c r="F154" s="9"/>
    </row>
    <row r="155" spans="1:6" ht="34.5" customHeight="1">
      <c r="A155" s="8">
        <v>153</v>
      </c>
      <c r="B155" s="9" t="str">
        <f>"530920230821205245139990"</f>
        <v>530920230821205245139990</v>
      </c>
      <c r="C155" s="9" t="s">
        <v>16</v>
      </c>
      <c r="D155" s="9" t="str">
        <f>"黄颖芳"</f>
        <v>黄颖芳</v>
      </c>
      <c r="E155" s="9" t="str">
        <f t="shared" si="5"/>
        <v>女</v>
      </c>
      <c r="F155" s="9"/>
    </row>
    <row r="156" spans="1:6" ht="34.5" customHeight="1">
      <c r="A156" s="8">
        <v>154</v>
      </c>
      <c r="B156" s="9" t="str">
        <f>"530920230822140356140040"</f>
        <v>530920230822140356140040</v>
      </c>
      <c r="C156" s="9" t="s">
        <v>16</v>
      </c>
      <c r="D156" s="9" t="str">
        <f>"于彤"</f>
        <v>于彤</v>
      </c>
      <c r="E156" s="9" t="str">
        <f t="shared" si="5"/>
        <v>女</v>
      </c>
      <c r="F156" s="9"/>
    </row>
    <row r="157" spans="1:6" ht="34.5" customHeight="1">
      <c r="A157" s="8">
        <v>155</v>
      </c>
      <c r="B157" s="9" t="str">
        <f>"530920230822144740140043"</f>
        <v>530920230822144740140043</v>
      </c>
      <c r="C157" s="9" t="s">
        <v>16</v>
      </c>
      <c r="D157" s="9" t="str">
        <f>"纪新珍"</f>
        <v>纪新珍</v>
      </c>
      <c r="E157" s="9" t="str">
        <f t="shared" si="5"/>
        <v>女</v>
      </c>
      <c r="F157" s="9"/>
    </row>
    <row r="158" spans="1:6" ht="34.5" customHeight="1">
      <c r="A158" s="8">
        <v>156</v>
      </c>
      <c r="B158" s="9" t="str">
        <f>"530920230822220736140082"</f>
        <v>530920230822220736140082</v>
      </c>
      <c r="C158" s="9" t="s">
        <v>16</v>
      </c>
      <c r="D158" s="9" t="str">
        <f>"羊艳花"</f>
        <v>羊艳花</v>
      </c>
      <c r="E158" s="9" t="str">
        <f t="shared" si="5"/>
        <v>女</v>
      </c>
      <c r="F158" s="9"/>
    </row>
    <row r="159" spans="1:6" ht="34.5" customHeight="1">
      <c r="A159" s="8">
        <v>157</v>
      </c>
      <c r="B159" s="9" t="str">
        <f>"530920230823084223140108"</f>
        <v>530920230823084223140108</v>
      </c>
      <c r="C159" s="9" t="s">
        <v>16</v>
      </c>
      <c r="D159" s="9" t="str">
        <f>"林晓瑜"</f>
        <v>林晓瑜</v>
      </c>
      <c r="E159" s="9" t="str">
        <f t="shared" si="5"/>
        <v>女</v>
      </c>
      <c r="F159" s="9"/>
    </row>
    <row r="160" spans="1:6" ht="34.5" customHeight="1">
      <c r="A160" s="8">
        <v>158</v>
      </c>
      <c r="B160" s="9" t="str">
        <f>"530920230823092944140114"</f>
        <v>530920230823092944140114</v>
      </c>
      <c r="C160" s="9" t="s">
        <v>16</v>
      </c>
      <c r="D160" s="9" t="str">
        <f>"陈琦琦"</f>
        <v>陈琦琦</v>
      </c>
      <c r="E160" s="9" t="str">
        <f t="shared" si="5"/>
        <v>女</v>
      </c>
      <c r="F160" s="9"/>
    </row>
    <row r="161" spans="1:6" ht="34.5" customHeight="1">
      <c r="A161" s="8">
        <v>159</v>
      </c>
      <c r="B161" s="9" t="str">
        <f>"530920230823091947140113"</f>
        <v>530920230823091947140113</v>
      </c>
      <c r="C161" s="9" t="s">
        <v>16</v>
      </c>
      <c r="D161" s="9" t="str">
        <f>"罗少静"</f>
        <v>罗少静</v>
      </c>
      <c r="E161" s="9" t="str">
        <f t="shared" si="5"/>
        <v>女</v>
      </c>
      <c r="F161" s="9"/>
    </row>
    <row r="162" spans="1:6" ht="34.5" customHeight="1">
      <c r="A162" s="8">
        <v>160</v>
      </c>
      <c r="B162" s="9" t="str">
        <f>"530920230823101358140128"</f>
        <v>530920230823101358140128</v>
      </c>
      <c r="C162" s="9" t="s">
        <v>16</v>
      </c>
      <c r="D162" s="9" t="str">
        <f>"黎金玉"</f>
        <v>黎金玉</v>
      </c>
      <c r="E162" s="9" t="str">
        <f t="shared" si="5"/>
        <v>女</v>
      </c>
      <c r="F162" s="9"/>
    </row>
    <row r="163" spans="1:6" ht="34.5" customHeight="1">
      <c r="A163" s="8">
        <v>161</v>
      </c>
      <c r="B163" s="9" t="str">
        <f>"530920230823100418140122"</f>
        <v>530920230823100418140122</v>
      </c>
      <c r="C163" s="9" t="s">
        <v>16</v>
      </c>
      <c r="D163" s="9" t="str">
        <f>"黎丹慧"</f>
        <v>黎丹慧</v>
      </c>
      <c r="E163" s="9" t="str">
        <f t="shared" si="5"/>
        <v>女</v>
      </c>
      <c r="F163" s="9"/>
    </row>
    <row r="164" spans="1:6" ht="34.5" customHeight="1">
      <c r="A164" s="8">
        <v>162</v>
      </c>
      <c r="B164" s="9" t="str">
        <f>"530920230817124104139651"</f>
        <v>530920230817124104139651</v>
      </c>
      <c r="C164" s="9" t="s">
        <v>17</v>
      </c>
      <c r="D164" s="9" t="str">
        <f>"蔡庆泽"</f>
        <v>蔡庆泽</v>
      </c>
      <c r="E164" s="9" t="str">
        <f>"男"</f>
        <v>男</v>
      </c>
      <c r="F164" s="9"/>
    </row>
    <row r="165" spans="1:6" ht="34.5" customHeight="1">
      <c r="A165" s="8">
        <v>163</v>
      </c>
      <c r="B165" s="9" t="str">
        <f>"530920230817133639139660"</f>
        <v>530920230817133639139660</v>
      </c>
      <c r="C165" s="9" t="s">
        <v>17</v>
      </c>
      <c r="D165" s="9" t="str">
        <f>"朱春虹"</f>
        <v>朱春虹</v>
      </c>
      <c r="E165" s="9" t="str">
        <f>"女"</f>
        <v>女</v>
      </c>
      <c r="F165" s="9"/>
    </row>
    <row r="166" spans="1:6" ht="34.5" customHeight="1">
      <c r="A166" s="8">
        <v>164</v>
      </c>
      <c r="B166" s="9" t="str">
        <f>"530920230817164821139675"</f>
        <v>530920230817164821139675</v>
      </c>
      <c r="C166" s="9" t="s">
        <v>17</v>
      </c>
      <c r="D166" s="9" t="str">
        <f>"陈速"</f>
        <v>陈速</v>
      </c>
      <c r="E166" s="9" t="str">
        <f>"女"</f>
        <v>女</v>
      </c>
      <c r="F166" s="9"/>
    </row>
    <row r="167" spans="1:6" ht="34.5" customHeight="1">
      <c r="A167" s="8">
        <v>165</v>
      </c>
      <c r="B167" s="9" t="str">
        <f>"530920230818185537139774"</f>
        <v>530920230818185537139774</v>
      </c>
      <c r="C167" s="9" t="s">
        <v>17</v>
      </c>
      <c r="D167" s="9" t="str">
        <f>"符文慧"</f>
        <v>符文慧</v>
      </c>
      <c r="E167" s="9" t="str">
        <f>"女"</f>
        <v>女</v>
      </c>
      <c r="F167" s="9"/>
    </row>
    <row r="168" spans="1:6" ht="34.5" customHeight="1">
      <c r="A168" s="8">
        <v>166</v>
      </c>
      <c r="B168" s="9" t="str">
        <f>"530920230817235613139712"</f>
        <v>530920230817235613139712</v>
      </c>
      <c r="C168" s="9" t="s">
        <v>17</v>
      </c>
      <c r="D168" s="9" t="str">
        <f>"许杏菊"</f>
        <v>许杏菊</v>
      </c>
      <c r="E168" s="9" t="str">
        <f>"女"</f>
        <v>女</v>
      </c>
      <c r="F168" s="9"/>
    </row>
    <row r="169" spans="1:6" ht="34.5" customHeight="1">
      <c r="A169" s="8">
        <v>167</v>
      </c>
      <c r="B169" s="9" t="str">
        <f>"530920230818230033139791"</f>
        <v>530920230818230033139791</v>
      </c>
      <c r="C169" s="9" t="s">
        <v>17</v>
      </c>
      <c r="D169" s="9" t="str">
        <f>"李君位"</f>
        <v>李君位</v>
      </c>
      <c r="E169" s="9" t="str">
        <f>"男"</f>
        <v>男</v>
      </c>
      <c r="F169" s="9"/>
    </row>
    <row r="170" spans="1:6" ht="34.5" customHeight="1">
      <c r="A170" s="8">
        <v>168</v>
      </c>
      <c r="B170" s="9" t="str">
        <f>"530920230819113054139803"</f>
        <v>530920230819113054139803</v>
      </c>
      <c r="C170" s="9" t="s">
        <v>17</v>
      </c>
      <c r="D170" s="9" t="str">
        <f>"符大书"</f>
        <v>符大书</v>
      </c>
      <c r="E170" s="9" t="str">
        <f>"男"</f>
        <v>男</v>
      </c>
      <c r="F170" s="9"/>
    </row>
    <row r="171" spans="1:6" ht="34.5" customHeight="1">
      <c r="A171" s="8">
        <v>169</v>
      </c>
      <c r="B171" s="9" t="str">
        <f>"530920230819161435139823"</f>
        <v>530920230819161435139823</v>
      </c>
      <c r="C171" s="9" t="s">
        <v>17</v>
      </c>
      <c r="D171" s="9" t="str">
        <f>"潘初莲"</f>
        <v>潘初莲</v>
      </c>
      <c r="E171" s="9" t="str">
        <f>"女"</f>
        <v>女</v>
      </c>
      <c r="F171" s="9"/>
    </row>
    <row r="172" spans="1:6" ht="34.5" customHeight="1">
      <c r="A172" s="8">
        <v>170</v>
      </c>
      <c r="B172" s="9" t="str">
        <f>"530920230819235226139861"</f>
        <v>530920230819235226139861</v>
      </c>
      <c r="C172" s="9" t="s">
        <v>17</v>
      </c>
      <c r="D172" s="9" t="str">
        <f>"林硕"</f>
        <v>林硕</v>
      </c>
      <c r="E172" s="9" t="str">
        <f>"男"</f>
        <v>男</v>
      </c>
      <c r="F172" s="9"/>
    </row>
    <row r="173" spans="1:6" ht="34.5" customHeight="1">
      <c r="A173" s="8">
        <v>171</v>
      </c>
      <c r="B173" s="9" t="str">
        <f>"530920230820120621139878"</f>
        <v>530920230820120621139878</v>
      </c>
      <c r="C173" s="9" t="s">
        <v>17</v>
      </c>
      <c r="D173" s="9" t="str">
        <f>"邓小转"</f>
        <v>邓小转</v>
      </c>
      <c r="E173" s="9" t="str">
        <f aca="true" t="shared" si="6" ref="E173:E190">"女"</f>
        <v>女</v>
      </c>
      <c r="F173" s="9"/>
    </row>
    <row r="174" spans="1:6" ht="34.5" customHeight="1">
      <c r="A174" s="8">
        <v>172</v>
      </c>
      <c r="B174" s="9" t="str">
        <f>"530920230820143429139885"</f>
        <v>530920230820143429139885</v>
      </c>
      <c r="C174" s="9" t="s">
        <v>17</v>
      </c>
      <c r="D174" s="9" t="str">
        <f>"李香福"</f>
        <v>李香福</v>
      </c>
      <c r="E174" s="9" t="str">
        <f t="shared" si="6"/>
        <v>女</v>
      </c>
      <c r="F174" s="9"/>
    </row>
    <row r="175" spans="1:6" ht="34.5" customHeight="1">
      <c r="A175" s="8">
        <v>173</v>
      </c>
      <c r="B175" s="9" t="str">
        <f>"530920230820152411139888"</f>
        <v>530920230820152411139888</v>
      </c>
      <c r="C175" s="9" t="s">
        <v>17</v>
      </c>
      <c r="D175" s="9" t="str">
        <f>"李冰虹"</f>
        <v>李冰虹</v>
      </c>
      <c r="E175" s="9" t="str">
        <f t="shared" si="6"/>
        <v>女</v>
      </c>
      <c r="F175" s="9"/>
    </row>
    <row r="176" spans="1:6" ht="34.5" customHeight="1">
      <c r="A176" s="8">
        <v>174</v>
      </c>
      <c r="B176" s="9" t="str">
        <f>"530920230820155930139893"</f>
        <v>530920230820155930139893</v>
      </c>
      <c r="C176" s="9" t="s">
        <v>17</v>
      </c>
      <c r="D176" s="9" t="str">
        <f>"陈翠红"</f>
        <v>陈翠红</v>
      </c>
      <c r="E176" s="9" t="str">
        <f t="shared" si="6"/>
        <v>女</v>
      </c>
      <c r="F176" s="9"/>
    </row>
    <row r="177" spans="1:6" ht="34.5" customHeight="1">
      <c r="A177" s="8">
        <v>175</v>
      </c>
      <c r="B177" s="9" t="str">
        <f>"530920230820164738139901"</f>
        <v>530920230820164738139901</v>
      </c>
      <c r="C177" s="9" t="s">
        <v>17</v>
      </c>
      <c r="D177" s="9" t="str">
        <f>"周薇"</f>
        <v>周薇</v>
      </c>
      <c r="E177" s="9" t="str">
        <f t="shared" si="6"/>
        <v>女</v>
      </c>
      <c r="F177" s="9"/>
    </row>
    <row r="178" spans="1:6" ht="34.5" customHeight="1">
      <c r="A178" s="8">
        <v>176</v>
      </c>
      <c r="B178" s="9" t="str">
        <f>"530920230820194638139912"</f>
        <v>530920230820194638139912</v>
      </c>
      <c r="C178" s="9" t="s">
        <v>17</v>
      </c>
      <c r="D178" s="9" t="str">
        <f>"陈潇菲"</f>
        <v>陈潇菲</v>
      </c>
      <c r="E178" s="9" t="str">
        <f t="shared" si="6"/>
        <v>女</v>
      </c>
      <c r="F178" s="9"/>
    </row>
    <row r="179" spans="1:6" ht="34.5" customHeight="1">
      <c r="A179" s="8">
        <v>177</v>
      </c>
      <c r="B179" s="9" t="str">
        <f>"530920230821110416139942"</f>
        <v>530920230821110416139942</v>
      </c>
      <c r="C179" s="9" t="s">
        <v>17</v>
      </c>
      <c r="D179" s="9" t="str">
        <f>"杨俊芳"</f>
        <v>杨俊芳</v>
      </c>
      <c r="E179" s="9" t="str">
        <f t="shared" si="6"/>
        <v>女</v>
      </c>
      <c r="F179" s="9"/>
    </row>
    <row r="180" spans="1:6" ht="34.5" customHeight="1">
      <c r="A180" s="8">
        <v>178</v>
      </c>
      <c r="B180" s="9" t="str">
        <f>"530920230817214153139702"</f>
        <v>530920230817214153139702</v>
      </c>
      <c r="C180" s="9" t="s">
        <v>17</v>
      </c>
      <c r="D180" s="9" t="str">
        <f>"李青丽"</f>
        <v>李青丽</v>
      </c>
      <c r="E180" s="9" t="str">
        <f t="shared" si="6"/>
        <v>女</v>
      </c>
      <c r="F180" s="9"/>
    </row>
    <row r="181" spans="1:6" ht="34.5" customHeight="1">
      <c r="A181" s="8">
        <v>179</v>
      </c>
      <c r="B181" s="9" t="str">
        <f>"530920230821132949139960"</f>
        <v>530920230821132949139960</v>
      </c>
      <c r="C181" s="9" t="s">
        <v>17</v>
      </c>
      <c r="D181" s="9" t="str">
        <f>"林娟"</f>
        <v>林娟</v>
      </c>
      <c r="E181" s="9" t="str">
        <f t="shared" si="6"/>
        <v>女</v>
      </c>
      <c r="F181" s="9"/>
    </row>
    <row r="182" spans="1:6" ht="34.5" customHeight="1">
      <c r="A182" s="8">
        <v>180</v>
      </c>
      <c r="B182" s="9" t="str">
        <f>"530920230819200754139843"</f>
        <v>530920230819200754139843</v>
      </c>
      <c r="C182" s="9" t="s">
        <v>17</v>
      </c>
      <c r="D182" s="9" t="str">
        <f>"李彦容"</f>
        <v>李彦容</v>
      </c>
      <c r="E182" s="9" t="str">
        <f t="shared" si="6"/>
        <v>女</v>
      </c>
      <c r="F182" s="9"/>
    </row>
    <row r="183" spans="1:6" ht="34.5" customHeight="1">
      <c r="A183" s="8">
        <v>181</v>
      </c>
      <c r="B183" s="9" t="str">
        <f>"530920230821232526139998"</f>
        <v>530920230821232526139998</v>
      </c>
      <c r="C183" s="9" t="s">
        <v>17</v>
      </c>
      <c r="D183" s="9" t="str">
        <f>"李玉芬"</f>
        <v>李玉芬</v>
      </c>
      <c r="E183" s="9" t="str">
        <f t="shared" si="6"/>
        <v>女</v>
      </c>
      <c r="F183" s="9"/>
    </row>
    <row r="184" spans="1:6" ht="34.5" customHeight="1">
      <c r="A184" s="8">
        <v>182</v>
      </c>
      <c r="B184" s="9" t="str">
        <f>"530920230822131308140035"</f>
        <v>530920230822131308140035</v>
      </c>
      <c r="C184" s="9" t="s">
        <v>17</v>
      </c>
      <c r="D184" s="9" t="str">
        <f>"黎秋侬"</f>
        <v>黎秋侬</v>
      </c>
      <c r="E184" s="9" t="str">
        <f t="shared" si="6"/>
        <v>女</v>
      </c>
      <c r="F184" s="9"/>
    </row>
    <row r="185" spans="1:6" ht="34.5" customHeight="1">
      <c r="A185" s="8">
        <v>183</v>
      </c>
      <c r="B185" s="9" t="str">
        <f>"530920230821151801139967"</f>
        <v>530920230821151801139967</v>
      </c>
      <c r="C185" s="9" t="s">
        <v>17</v>
      </c>
      <c r="D185" s="9" t="str">
        <f>"甘郁灵"</f>
        <v>甘郁灵</v>
      </c>
      <c r="E185" s="9" t="str">
        <f t="shared" si="6"/>
        <v>女</v>
      </c>
      <c r="F185" s="9"/>
    </row>
    <row r="186" spans="1:6" ht="34.5" customHeight="1">
      <c r="A186" s="8">
        <v>184</v>
      </c>
      <c r="B186" s="9" t="str">
        <f>"530920230822161148140049"</f>
        <v>530920230822161148140049</v>
      </c>
      <c r="C186" s="9" t="s">
        <v>17</v>
      </c>
      <c r="D186" s="9" t="str">
        <f>"云燕娇"</f>
        <v>云燕娇</v>
      </c>
      <c r="E186" s="9" t="str">
        <f t="shared" si="6"/>
        <v>女</v>
      </c>
      <c r="F186" s="9"/>
    </row>
    <row r="187" spans="1:6" ht="34.5" customHeight="1">
      <c r="A187" s="8">
        <v>185</v>
      </c>
      <c r="B187" s="9" t="str">
        <f>"530920230817172411139683"</f>
        <v>530920230817172411139683</v>
      </c>
      <c r="C187" s="9" t="s">
        <v>17</v>
      </c>
      <c r="D187" s="9" t="str">
        <f>"吴海啸"</f>
        <v>吴海啸</v>
      </c>
      <c r="E187" s="9" t="str">
        <f t="shared" si="6"/>
        <v>女</v>
      </c>
      <c r="F187" s="9"/>
    </row>
    <row r="188" spans="1:6" ht="34.5" customHeight="1">
      <c r="A188" s="8">
        <v>186</v>
      </c>
      <c r="B188" s="9" t="str">
        <f>"530920230822215439140079"</f>
        <v>530920230822215439140079</v>
      </c>
      <c r="C188" s="9" t="s">
        <v>17</v>
      </c>
      <c r="D188" s="9" t="str">
        <f>"吴雪珍"</f>
        <v>吴雪珍</v>
      </c>
      <c r="E188" s="9" t="str">
        <f t="shared" si="6"/>
        <v>女</v>
      </c>
      <c r="F188" s="9"/>
    </row>
    <row r="189" spans="1:6" ht="34.5" customHeight="1">
      <c r="A189" s="8">
        <v>187</v>
      </c>
      <c r="B189" s="9" t="str">
        <f>"530920230822235830140091"</f>
        <v>530920230822235830140091</v>
      </c>
      <c r="C189" s="9" t="s">
        <v>17</v>
      </c>
      <c r="D189" s="9" t="str">
        <f>"陈益娇"</f>
        <v>陈益娇</v>
      </c>
      <c r="E189" s="9" t="str">
        <f t="shared" si="6"/>
        <v>女</v>
      </c>
      <c r="F189" s="9"/>
    </row>
    <row r="190" spans="1:6" ht="34.5" customHeight="1">
      <c r="A190" s="8">
        <v>188</v>
      </c>
      <c r="B190" s="9" t="str">
        <f>"530920230822233653140089"</f>
        <v>530920230822233653140089</v>
      </c>
      <c r="C190" s="9" t="s">
        <v>17</v>
      </c>
      <c r="D190" s="9" t="str">
        <f>"洪新蕊"</f>
        <v>洪新蕊</v>
      </c>
      <c r="E190" s="9" t="str">
        <f t="shared" si="6"/>
        <v>女</v>
      </c>
      <c r="F190" s="9"/>
    </row>
    <row r="191" spans="1:6" ht="34.5" customHeight="1">
      <c r="A191" s="8">
        <v>189</v>
      </c>
      <c r="B191" s="9" t="str">
        <f>"530920230823074027140105"</f>
        <v>530920230823074027140105</v>
      </c>
      <c r="C191" s="9" t="s">
        <v>17</v>
      </c>
      <c r="D191" s="9" t="str">
        <f>"梁渊钧"</f>
        <v>梁渊钧</v>
      </c>
      <c r="E191" s="9" t="str">
        <f>"男"</f>
        <v>男</v>
      </c>
      <c r="F191" s="9"/>
    </row>
    <row r="192" spans="1:6" ht="34.5" customHeight="1">
      <c r="A192" s="8">
        <v>190</v>
      </c>
      <c r="B192" s="9" t="str">
        <f>"530920230822161516140050"</f>
        <v>530920230822161516140050</v>
      </c>
      <c r="C192" s="9" t="s">
        <v>17</v>
      </c>
      <c r="D192" s="9" t="str">
        <f>"符玲玲"</f>
        <v>符玲玲</v>
      </c>
      <c r="E192" s="9" t="str">
        <f>"女"</f>
        <v>女</v>
      </c>
      <c r="F192" s="9"/>
    </row>
    <row r="193" spans="1:6" ht="34.5" customHeight="1">
      <c r="A193" s="8">
        <v>191</v>
      </c>
      <c r="B193" s="9" t="str">
        <f>"530920230823095048140120"</f>
        <v>530920230823095048140120</v>
      </c>
      <c r="C193" s="9" t="s">
        <v>17</v>
      </c>
      <c r="D193" s="9" t="str">
        <f>"柏继舜"</f>
        <v>柏继舜</v>
      </c>
      <c r="E193" s="9" t="str">
        <f>"男"</f>
        <v>男</v>
      </c>
      <c r="F193" s="9"/>
    </row>
    <row r="194" spans="1:6" ht="34.5" customHeight="1">
      <c r="A194" s="8">
        <v>192</v>
      </c>
      <c r="B194" s="9" t="str">
        <f>"530920230823104840140132"</f>
        <v>530920230823104840140132</v>
      </c>
      <c r="C194" s="9" t="s">
        <v>17</v>
      </c>
      <c r="D194" s="9" t="str">
        <f>"孟巧璞"</f>
        <v>孟巧璞</v>
      </c>
      <c r="E194" s="9" t="str">
        <f aca="true" t="shared" si="7" ref="E194:E228">"女"</f>
        <v>女</v>
      </c>
      <c r="F194" s="9"/>
    </row>
    <row r="195" spans="1:6" ht="34.5" customHeight="1">
      <c r="A195" s="8">
        <v>193</v>
      </c>
      <c r="B195" s="9" t="str">
        <f>"530920230817095435139624"</f>
        <v>530920230817095435139624</v>
      </c>
      <c r="C195" s="9" t="s">
        <v>18</v>
      </c>
      <c r="D195" s="9" t="str">
        <f>"黄红霞"</f>
        <v>黄红霞</v>
      </c>
      <c r="E195" s="9" t="str">
        <f t="shared" si="7"/>
        <v>女</v>
      </c>
      <c r="F195" s="9"/>
    </row>
    <row r="196" spans="1:6" ht="34.5" customHeight="1">
      <c r="A196" s="8">
        <v>194</v>
      </c>
      <c r="B196" s="9" t="str">
        <f>"530920230817103546139629"</f>
        <v>530920230817103546139629</v>
      </c>
      <c r="C196" s="9" t="s">
        <v>18</v>
      </c>
      <c r="D196" s="9" t="str">
        <f>"陈妹"</f>
        <v>陈妹</v>
      </c>
      <c r="E196" s="9" t="str">
        <f t="shared" si="7"/>
        <v>女</v>
      </c>
      <c r="F196" s="9"/>
    </row>
    <row r="197" spans="1:6" ht="34.5" customHeight="1">
      <c r="A197" s="8">
        <v>195</v>
      </c>
      <c r="B197" s="9" t="str">
        <f>"530920230817115418139645"</f>
        <v>530920230817115418139645</v>
      </c>
      <c r="C197" s="9" t="s">
        <v>18</v>
      </c>
      <c r="D197" s="9" t="str">
        <f>"文秀琪"</f>
        <v>文秀琪</v>
      </c>
      <c r="E197" s="9" t="str">
        <f t="shared" si="7"/>
        <v>女</v>
      </c>
      <c r="F197" s="9"/>
    </row>
    <row r="198" spans="1:6" ht="34.5" customHeight="1">
      <c r="A198" s="8">
        <v>196</v>
      </c>
      <c r="B198" s="9" t="str">
        <f>"530920230817130258139655"</f>
        <v>530920230817130258139655</v>
      </c>
      <c r="C198" s="9" t="s">
        <v>18</v>
      </c>
      <c r="D198" s="9" t="str">
        <f>"吴金惠"</f>
        <v>吴金惠</v>
      </c>
      <c r="E198" s="9" t="str">
        <f t="shared" si="7"/>
        <v>女</v>
      </c>
      <c r="F198" s="9"/>
    </row>
    <row r="199" spans="1:6" ht="34.5" customHeight="1">
      <c r="A199" s="8">
        <v>197</v>
      </c>
      <c r="B199" s="9" t="str">
        <f>"530920230817153017139666"</f>
        <v>530920230817153017139666</v>
      </c>
      <c r="C199" s="9" t="s">
        <v>18</v>
      </c>
      <c r="D199" s="9" t="str">
        <f>"张颖颖"</f>
        <v>张颖颖</v>
      </c>
      <c r="E199" s="9" t="str">
        <f t="shared" si="7"/>
        <v>女</v>
      </c>
      <c r="F199" s="9"/>
    </row>
    <row r="200" spans="1:6" ht="34.5" customHeight="1">
      <c r="A200" s="8">
        <v>198</v>
      </c>
      <c r="B200" s="9" t="str">
        <f>"530920230817162908139671"</f>
        <v>530920230817162908139671</v>
      </c>
      <c r="C200" s="9" t="s">
        <v>18</v>
      </c>
      <c r="D200" s="9" t="str">
        <f>"黄日春"</f>
        <v>黄日春</v>
      </c>
      <c r="E200" s="9" t="str">
        <f t="shared" si="7"/>
        <v>女</v>
      </c>
      <c r="F200" s="9"/>
    </row>
    <row r="201" spans="1:6" ht="34.5" customHeight="1">
      <c r="A201" s="8">
        <v>199</v>
      </c>
      <c r="B201" s="9" t="str">
        <f>"530920230818104338139729"</f>
        <v>530920230818104338139729</v>
      </c>
      <c r="C201" s="9" t="s">
        <v>18</v>
      </c>
      <c r="D201" s="9" t="str">
        <f>"曾慧婷"</f>
        <v>曾慧婷</v>
      </c>
      <c r="E201" s="9" t="str">
        <f t="shared" si="7"/>
        <v>女</v>
      </c>
      <c r="F201" s="9"/>
    </row>
    <row r="202" spans="1:6" ht="34.5" customHeight="1">
      <c r="A202" s="8">
        <v>200</v>
      </c>
      <c r="B202" s="9" t="str">
        <f>"530920230817164357139674"</f>
        <v>530920230817164357139674</v>
      </c>
      <c r="C202" s="9" t="s">
        <v>18</v>
      </c>
      <c r="D202" s="9" t="str">
        <f>"许国凤"</f>
        <v>许国凤</v>
      </c>
      <c r="E202" s="9" t="str">
        <f t="shared" si="7"/>
        <v>女</v>
      </c>
      <c r="F202" s="9"/>
    </row>
    <row r="203" spans="1:6" ht="34.5" customHeight="1">
      <c r="A203" s="8">
        <v>201</v>
      </c>
      <c r="B203" s="9" t="str">
        <f>"530920230818175116139770"</f>
        <v>530920230818175116139770</v>
      </c>
      <c r="C203" s="9" t="s">
        <v>18</v>
      </c>
      <c r="D203" s="9" t="str">
        <f>"李妲妲"</f>
        <v>李妲妲</v>
      </c>
      <c r="E203" s="9" t="str">
        <f t="shared" si="7"/>
        <v>女</v>
      </c>
      <c r="F203" s="9"/>
    </row>
    <row r="204" spans="1:6" ht="34.5" customHeight="1">
      <c r="A204" s="8">
        <v>202</v>
      </c>
      <c r="B204" s="9" t="str">
        <f>"530920230818131340139747"</f>
        <v>530920230818131340139747</v>
      </c>
      <c r="C204" s="9" t="s">
        <v>18</v>
      </c>
      <c r="D204" s="9" t="str">
        <f>"王娴"</f>
        <v>王娴</v>
      </c>
      <c r="E204" s="9" t="str">
        <f t="shared" si="7"/>
        <v>女</v>
      </c>
      <c r="F204" s="9"/>
    </row>
    <row r="205" spans="1:6" ht="34.5" customHeight="1">
      <c r="A205" s="8">
        <v>203</v>
      </c>
      <c r="B205" s="9" t="str">
        <f>"530920230818214650139787"</f>
        <v>530920230818214650139787</v>
      </c>
      <c r="C205" s="9" t="s">
        <v>18</v>
      </c>
      <c r="D205" s="9" t="str">
        <f>"周慧"</f>
        <v>周慧</v>
      </c>
      <c r="E205" s="9" t="str">
        <f t="shared" si="7"/>
        <v>女</v>
      </c>
      <c r="F205" s="9"/>
    </row>
    <row r="206" spans="1:6" ht="34.5" customHeight="1">
      <c r="A206" s="8">
        <v>204</v>
      </c>
      <c r="B206" s="9" t="str">
        <f>"530920230818222625139789"</f>
        <v>530920230818222625139789</v>
      </c>
      <c r="C206" s="9" t="s">
        <v>18</v>
      </c>
      <c r="D206" s="9" t="str">
        <f>"陈艺灵"</f>
        <v>陈艺灵</v>
      </c>
      <c r="E206" s="9" t="str">
        <f t="shared" si="7"/>
        <v>女</v>
      </c>
      <c r="F206" s="9"/>
    </row>
    <row r="207" spans="1:6" ht="34.5" customHeight="1">
      <c r="A207" s="8">
        <v>205</v>
      </c>
      <c r="B207" s="9" t="str">
        <f>"530920230819153712139821"</f>
        <v>530920230819153712139821</v>
      </c>
      <c r="C207" s="9" t="s">
        <v>18</v>
      </c>
      <c r="D207" s="9" t="str">
        <f>"苏光日"</f>
        <v>苏光日</v>
      </c>
      <c r="E207" s="9" t="str">
        <f t="shared" si="7"/>
        <v>女</v>
      </c>
      <c r="F207" s="9"/>
    </row>
    <row r="208" spans="1:6" ht="34.5" customHeight="1">
      <c r="A208" s="8">
        <v>206</v>
      </c>
      <c r="B208" s="9" t="str">
        <f>"530920230819170609139827"</f>
        <v>530920230819170609139827</v>
      </c>
      <c r="C208" s="9" t="s">
        <v>18</v>
      </c>
      <c r="D208" s="9" t="str">
        <f>"傅海星"</f>
        <v>傅海星</v>
      </c>
      <c r="E208" s="9" t="str">
        <f t="shared" si="7"/>
        <v>女</v>
      </c>
      <c r="F208" s="9"/>
    </row>
    <row r="209" spans="1:6" ht="34.5" customHeight="1">
      <c r="A209" s="8">
        <v>207</v>
      </c>
      <c r="B209" s="9" t="str">
        <f>"530920230819171802139829"</f>
        <v>530920230819171802139829</v>
      </c>
      <c r="C209" s="9" t="s">
        <v>18</v>
      </c>
      <c r="D209" s="9" t="str">
        <f>"唐海珊"</f>
        <v>唐海珊</v>
      </c>
      <c r="E209" s="9" t="str">
        <f t="shared" si="7"/>
        <v>女</v>
      </c>
      <c r="F209" s="9"/>
    </row>
    <row r="210" spans="1:6" ht="34.5" customHeight="1">
      <c r="A210" s="8">
        <v>208</v>
      </c>
      <c r="B210" s="9" t="str">
        <f>"530920230819212903139850"</f>
        <v>530920230819212903139850</v>
      </c>
      <c r="C210" s="9" t="s">
        <v>18</v>
      </c>
      <c r="D210" s="9" t="str">
        <f>"梁秀美"</f>
        <v>梁秀美</v>
      </c>
      <c r="E210" s="9" t="str">
        <f t="shared" si="7"/>
        <v>女</v>
      </c>
      <c r="F210" s="9"/>
    </row>
    <row r="211" spans="1:6" ht="34.5" customHeight="1">
      <c r="A211" s="8">
        <v>209</v>
      </c>
      <c r="B211" s="9" t="str">
        <f>"530920230819221024139853"</f>
        <v>530920230819221024139853</v>
      </c>
      <c r="C211" s="9" t="s">
        <v>18</v>
      </c>
      <c r="D211" s="9" t="str">
        <f>"薛桃花"</f>
        <v>薛桃花</v>
      </c>
      <c r="E211" s="9" t="str">
        <f t="shared" si="7"/>
        <v>女</v>
      </c>
      <c r="F211" s="9"/>
    </row>
    <row r="212" spans="1:6" ht="34.5" customHeight="1">
      <c r="A212" s="8">
        <v>210</v>
      </c>
      <c r="B212" s="9" t="str">
        <f>"530920230820001118139862"</f>
        <v>530920230820001118139862</v>
      </c>
      <c r="C212" s="9" t="s">
        <v>18</v>
      </c>
      <c r="D212" s="9" t="str">
        <f>"刘亚强"</f>
        <v>刘亚强</v>
      </c>
      <c r="E212" s="9" t="str">
        <f t="shared" si="7"/>
        <v>女</v>
      </c>
      <c r="F212" s="9"/>
    </row>
    <row r="213" spans="1:6" ht="34.5" customHeight="1">
      <c r="A213" s="8">
        <v>211</v>
      </c>
      <c r="B213" s="9" t="str">
        <f>"530920230820002917139863"</f>
        <v>530920230820002917139863</v>
      </c>
      <c r="C213" s="9" t="s">
        <v>18</v>
      </c>
      <c r="D213" s="9" t="str">
        <f>"周海花"</f>
        <v>周海花</v>
      </c>
      <c r="E213" s="9" t="str">
        <f t="shared" si="7"/>
        <v>女</v>
      </c>
      <c r="F213" s="9"/>
    </row>
    <row r="214" spans="1:6" ht="34.5" customHeight="1">
      <c r="A214" s="8">
        <v>212</v>
      </c>
      <c r="B214" s="9" t="str">
        <f>"530920230820114352139877"</f>
        <v>530920230820114352139877</v>
      </c>
      <c r="C214" s="9" t="s">
        <v>18</v>
      </c>
      <c r="D214" s="9" t="str">
        <f>"刘琼花"</f>
        <v>刘琼花</v>
      </c>
      <c r="E214" s="9" t="str">
        <f t="shared" si="7"/>
        <v>女</v>
      </c>
      <c r="F214" s="9"/>
    </row>
    <row r="215" spans="1:6" ht="34.5" customHeight="1">
      <c r="A215" s="8">
        <v>213</v>
      </c>
      <c r="B215" s="9" t="str">
        <f>"530920230820153346139890"</f>
        <v>530920230820153346139890</v>
      </c>
      <c r="C215" s="9" t="s">
        <v>18</v>
      </c>
      <c r="D215" s="9" t="str">
        <f>"林小琴"</f>
        <v>林小琴</v>
      </c>
      <c r="E215" s="9" t="str">
        <f t="shared" si="7"/>
        <v>女</v>
      </c>
      <c r="F215" s="9"/>
    </row>
    <row r="216" spans="1:6" ht="34.5" customHeight="1">
      <c r="A216" s="8">
        <v>214</v>
      </c>
      <c r="B216" s="9" t="str">
        <f>"530920230820164224139897"</f>
        <v>530920230820164224139897</v>
      </c>
      <c r="C216" s="9" t="s">
        <v>18</v>
      </c>
      <c r="D216" s="9" t="str">
        <f>"黄子怡"</f>
        <v>黄子怡</v>
      </c>
      <c r="E216" s="9" t="str">
        <f t="shared" si="7"/>
        <v>女</v>
      </c>
      <c r="F216" s="9"/>
    </row>
    <row r="217" spans="1:6" ht="34.5" customHeight="1">
      <c r="A217" s="8">
        <v>215</v>
      </c>
      <c r="B217" s="9" t="str">
        <f>"530920230820173110139907"</f>
        <v>530920230820173110139907</v>
      </c>
      <c r="C217" s="9" t="s">
        <v>18</v>
      </c>
      <c r="D217" s="9" t="str">
        <f>"王宝俪"</f>
        <v>王宝俪</v>
      </c>
      <c r="E217" s="9" t="str">
        <f t="shared" si="7"/>
        <v>女</v>
      </c>
      <c r="F217" s="9"/>
    </row>
    <row r="218" spans="1:6" ht="34.5" customHeight="1">
      <c r="A218" s="8">
        <v>216</v>
      </c>
      <c r="B218" s="9" t="str">
        <f>"530920230820220147139919"</f>
        <v>530920230820220147139919</v>
      </c>
      <c r="C218" s="9" t="s">
        <v>18</v>
      </c>
      <c r="D218" s="9" t="str">
        <f>"崔琼文"</f>
        <v>崔琼文</v>
      </c>
      <c r="E218" s="9" t="str">
        <f t="shared" si="7"/>
        <v>女</v>
      </c>
      <c r="F218" s="9"/>
    </row>
    <row r="219" spans="1:6" ht="34.5" customHeight="1">
      <c r="A219" s="8">
        <v>217</v>
      </c>
      <c r="B219" s="9" t="str">
        <f>"530920230820235820139925"</f>
        <v>530920230820235820139925</v>
      </c>
      <c r="C219" s="9" t="s">
        <v>18</v>
      </c>
      <c r="D219" s="9" t="str">
        <f>"王慧珍"</f>
        <v>王慧珍</v>
      </c>
      <c r="E219" s="9" t="str">
        <f t="shared" si="7"/>
        <v>女</v>
      </c>
      <c r="F219" s="9"/>
    </row>
    <row r="220" spans="1:6" ht="34.5" customHeight="1">
      <c r="A220" s="8">
        <v>218</v>
      </c>
      <c r="B220" s="9" t="str">
        <f>"530920230821081312139928"</f>
        <v>530920230821081312139928</v>
      </c>
      <c r="C220" s="9" t="s">
        <v>18</v>
      </c>
      <c r="D220" s="9" t="str">
        <f>"曹翠萍"</f>
        <v>曹翠萍</v>
      </c>
      <c r="E220" s="9" t="str">
        <f t="shared" si="7"/>
        <v>女</v>
      </c>
      <c r="F220" s="9"/>
    </row>
    <row r="221" spans="1:6" ht="34.5" customHeight="1">
      <c r="A221" s="8">
        <v>219</v>
      </c>
      <c r="B221" s="9" t="str">
        <f>"530920230820224629139920"</f>
        <v>530920230820224629139920</v>
      </c>
      <c r="C221" s="9" t="s">
        <v>18</v>
      </c>
      <c r="D221" s="9" t="str">
        <f>"陈彩萍"</f>
        <v>陈彩萍</v>
      </c>
      <c r="E221" s="9" t="str">
        <f t="shared" si="7"/>
        <v>女</v>
      </c>
      <c r="F221" s="9"/>
    </row>
    <row r="222" spans="1:6" ht="34.5" customHeight="1">
      <c r="A222" s="8">
        <v>220</v>
      </c>
      <c r="B222" s="9" t="str">
        <f>"530920230821113038139947"</f>
        <v>530920230821113038139947</v>
      </c>
      <c r="C222" s="9" t="s">
        <v>18</v>
      </c>
      <c r="D222" s="9" t="str">
        <f>"陈君涯"</f>
        <v>陈君涯</v>
      </c>
      <c r="E222" s="9" t="str">
        <f t="shared" si="7"/>
        <v>女</v>
      </c>
      <c r="F222" s="9"/>
    </row>
    <row r="223" spans="1:6" ht="34.5" customHeight="1">
      <c r="A223" s="8">
        <v>221</v>
      </c>
      <c r="B223" s="9" t="str">
        <f>"530920230821115452139951"</f>
        <v>530920230821115452139951</v>
      </c>
      <c r="C223" s="9" t="s">
        <v>18</v>
      </c>
      <c r="D223" s="9" t="str">
        <f>"王秀颖"</f>
        <v>王秀颖</v>
      </c>
      <c r="E223" s="9" t="str">
        <f t="shared" si="7"/>
        <v>女</v>
      </c>
      <c r="F223" s="9"/>
    </row>
    <row r="224" spans="1:6" ht="34.5" customHeight="1">
      <c r="A224" s="8">
        <v>222</v>
      </c>
      <c r="B224" s="9" t="str">
        <f>"530920230818042404139714"</f>
        <v>530920230818042404139714</v>
      </c>
      <c r="C224" s="9" t="s">
        <v>18</v>
      </c>
      <c r="D224" s="9" t="str">
        <f>"江乔木"</f>
        <v>江乔木</v>
      </c>
      <c r="E224" s="9" t="str">
        <f t="shared" si="7"/>
        <v>女</v>
      </c>
      <c r="F224" s="9"/>
    </row>
    <row r="225" spans="1:6" ht="34.5" customHeight="1">
      <c r="A225" s="8">
        <v>223</v>
      </c>
      <c r="B225" s="9" t="str">
        <f>"530920230820170606139904"</f>
        <v>530920230820170606139904</v>
      </c>
      <c r="C225" s="9" t="s">
        <v>18</v>
      </c>
      <c r="D225" s="9" t="str">
        <f>"王青梅"</f>
        <v>王青梅</v>
      </c>
      <c r="E225" s="9" t="str">
        <f t="shared" si="7"/>
        <v>女</v>
      </c>
      <c r="F225" s="9"/>
    </row>
    <row r="226" spans="1:6" ht="34.5" customHeight="1">
      <c r="A226" s="8">
        <v>224</v>
      </c>
      <c r="B226" s="9" t="str">
        <f>"530920230818155845139760"</f>
        <v>530920230818155845139760</v>
      </c>
      <c r="C226" s="9" t="s">
        <v>18</v>
      </c>
      <c r="D226" s="9" t="str">
        <f>"陈泳余"</f>
        <v>陈泳余</v>
      </c>
      <c r="E226" s="9" t="str">
        <f t="shared" si="7"/>
        <v>女</v>
      </c>
      <c r="F226" s="9"/>
    </row>
    <row r="227" spans="1:6" ht="34.5" customHeight="1">
      <c r="A227" s="8">
        <v>225</v>
      </c>
      <c r="B227" s="9" t="str">
        <f>"530920230821190035139983"</f>
        <v>530920230821190035139983</v>
      </c>
      <c r="C227" s="9" t="s">
        <v>18</v>
      </c>
      <c r="D227" s="9" t="str">
        <f>"陈送玲"</f>
        <v>陈送玲</v>
      </c>
      <c r="E227" s="9" t="str">
        <f t="shared" si="7"/>
        <v>女</v>
      </c>
      <c r="F227" s="9"/>
    </row>
    <row r="228" spans="1:6" ht="34.5" customHeight="1">
      <c r="A228" s="8">
        <v>226</v>
      </c>
      <c r="B228" s="9" t="str">
        <f>"530920230821220521139993"</f>
        <v>530920230821220521139993</v>
      </c>
      <c r="C228" s="9" t="s">
        <v>18</v>
      </c>
      <c r="D228" s="9" t="str">
        <f>"林秋焕"</f>
        <v>林秋焕</v>
      </c>
      <c r="E228" s="9" t="str">
        <f t="shared" si="7"/>
        <v>女</v>
      </c>
      <c r="F228" s="9"/>
    </row>
    <row r="229" spans="1:6" ht="34.5" customHeight="1">
      <c r="A229" s="8">
        <v>227</v>
      </c>
      <c r="B229" s="9" t="str">
        <f>"530920230822095759140019"</f>
        <v>530920230822095759140019</v>
      </c>
      <c r="C229" s="9" t="s">
        <v>18</v>
      </c>
      <c r="D229" s="9" t="str">
        <f>"王坤"</f>
        <v>王坤</v>
      </c>
      <c r="E229" s="9" t="str">
        <f>"男"</f>
        <v>男</v>
      </c>
      <c r="F229" s="9"/>
    </row>
    <row r="230" spans="1:6" ht="34.5" customHeight="1">
      <c r="A230" s="8">
        <v>228</v>
      </c>
      <c r="B230" s="9" t="str">
        <f>"530920230822105607140021"</f>
        <v>530920230822105607140021</v>
      </c>
      <c r="C230" s="9" t="s">
        <v>18</v>
      </c>
      <c r="D230" s="9" t="str">
        <f>"郑海霞"</f>
        <v>郑海霞</v>
      </c>
      <c r="E230" s="9" t="str">
        <f aca="true" t="shared" si="8" ref="E230:E252">"女"</f>
        <v>女</v>
      </c>
      <c r="F230" s="9"/>
    </row>
    <row r="231" spans="1:6" ht="34.5" customHeight="1">
      <c r="A231" s="8">
        <v>229</v>
      </c>
      <c r="B231" s="9" t="str">
        <f>"530920230819094638139797"</f>
        <v>530920230819094638139797</v>
      </c>
      <c r="C231" s="9" t="s">
        <v>18</v>
      </c>
      <c r="D231" s="9" t="str">
        <f>"陈敏珠"</f>
        <v>陈敏珠</v>
      </c>
      <c r="E231" s="9" t="str">
        <f t="shared" si="8"/>
        <v>女</v>
      </c>
      <c r="F231" s="9"/>
    </row>
    <row r="232" spans="1:6" ht="34.5" customHeight="1">
      <c r="A232" s="8">
        <v>230</v>
      </c>
      <c r="B232" s="9" t="str">
        <f>"530920230822125556140033"</f>
        <v>530920230822125556140033</v>
      </c>
      <c r="C232" s="9" t="s">
        <v>18</v>
      </c>
      <c r="D232" s="9" t="str">
        <f>"罗凡"</f>
        <v>罗凡</v>
      </c>
      <c r="E232" s="9" t="str">
        <f t="shared" si="8"/>
        <v>女</v>
      </c>
      <c r="F232" s="9"/>
    </row>
    <row r="233" spans="1:6" ht="34.5" customHeight="1">
      <c r="A233" s="8">
        <v>231</v>
      </c>
      <c r="B233" s="9" t="str">
        <f>"530920230822145927140045"</f>
        <v>530920230822145927140045</v>
      </c>
      <c r="C233" s="9" t="s">
        <v>18</v>
      </c>
      <c r="D233" s="9" t="str">
        <f>"邱惠婷"</f>
        <v>邱惠婷</v>
      </c>
      <c r="E233" s="9" t="str">
        <f t="shared" si="8"/>
        <v>女</v>
      </c>
      <c r="F233" s="9"/>
    </row>
    <row r="234" spans="1:6" ht="34.5" customHeight="1">
      <c r="A234" s="8">
        <v>232</v>
      </c>
      <c r="B234" s="9" t="str">
        <f>"530920230818101113139724"</f>
        <v>530920230818101113139724</v>
      </c>
      <c r="C234" s="9" t="s">
        <v>18</v>
      </c>
      <c r="D234" s="9" t="str">
        <f>"汤琦"</f>
        <v>汤琦</v>
      </c>
      <c r="E234" s="9" t="str">
        <f t="shared" si="8"/>
        <v>女</v>
      </c>
      <c r="F234" s="9"/>
    </row>
    <row r="235" spans="1:6" ht="34.5" customHeight="1">
      <c r="A235" s="8">
        <v>233</v>
      </c>
      <c r="B235" s="9" t="str">
        <f>"530920230822164806140053"</f>
        <v>530920230822164806140053</v>
      </c>
      <c r="C235" s="9" t="s">
        <v>18</v>
      </c>
      <c r="D235" s="9" t="str">
        <f>"魏玉"</f>
        <v>魏玉</v>
      </c>
      <c r="E235" s="9" t="str">
        <f t="shared" si="8"/>
        <v>女</v>
      </c>
      <c r="F235" s="9"/>
    </row>
    <row r="236" spans="1:6" ht="34.5" customHeight="1">
      <c r="A236" s="8">
        <v>234</v>
      </c>
      <c r="B236" s="9" t="str">
        <f>"530920230822194720140071"</f>
        <v>530920230822194720140071</v>
      </c>
      <c r="C236" s="9" t="s">
        <v>18</v>
      </c>
      <c r="D236" s="9" t="str">
        <f>"符小燕"</f>
        <v>符小燕</v>
      </c>
      <c r="E236" s="9" t="str">
        <f t="shared" si="8"/>
        <v>女</v>
      </c>
      <c r="F236" s="9"/>
    </row>
    <row r="237" spans="1:6" ht="34.5" customHeight="1">
      <c r="A237" s="8">
        <v>235</v>
      </c>
      <c r="B237" s="9" t="str">
        <f>"530920230822210200140076"</f>
        <v>530920230822210200140076</v>
      </c>
      <c r="C237" s="9" t="s">
        <v>18</v>
      </c>
      <c r="D237" s="9" t="str">
        <f>"黄玲"</f>
        <v>黄玲</v>
      </c>
      <c r="E237" s="9" t="str">
        <f t="shared" si="8"/>
        <v>女</v>
      </c>
      <c r="F237" s="9"/>
    </row>
    <row r="238" spans="1:6" ht="34.5" customHeight="1">
      <c r="A238" s="8">
        <v>236</v>
      </c>
      <c r="B238" s="9" t="str">
        <f>"530920230822211055140077"</f>
        <v>530920230822211055140077</v>
      </c>
      <c r="C238" s="9" t="s">
        <v>18</v>
      </c>
      <c r="D238" s="9" t="str">
        <f>"张小玉"</f>
        <v>张小玉</v>
      </c>
      <c r="E238" s="9" t="str">
        <f t="shared" si="8"/>
        <v>女</v>
      </c>
      <c r="F238" s="9"/>
    </row>
    <row r="239" spans="1:6" ht="34.5" customHeight="1">
      <c r="A239" s="8">
        <v>237</v>
      </c>
      <c r="B239" s="9" t="str">
        <f>"530920230822170725140057"</f>
        <v>530920230822170725140057</v>
      </c>
      <c r="C239" s="9" t="s">
        <v>18</v>
      </c>
      <c r="D239" s="9" t="str">
        <f>"孙水莲"</f>
        <v>孙水莲</v>
      </c>
      <c r="E239" s="9" t="str">
        <f t="shared" si="8"/>
        <v>女</v>
      </c>
      <c r="F239" s="9"/>
    </row>
    <row r="240" spans="1:6" ht="34.5" customHeight="1">
      <c r="A240" s="8">
        <v>238</v>
      </c>
      <c r="B240" s="9" t="str">
        <f>"530920230822222508140083"</f>
        <v>530920230822222508140083</v>
      </c>
      <c r="C240" s="9" t="s">
        <v>18</v>
      </c>
      <c r="D240" s="9" t="str">
        <f>"王艳姗"</f>
        <v>王艳姗</v>
      </c>
      <c r="E240" s="9" t="str">
        <f t="shared" si="8"/>
        <v>女</v>
      </c>
      <c r="F240" s="9"/>
    </row>
    <row r="241" spans="1:6" ht="34.5" customHeight="1">
      <c r="A241" s="8">
        <v>239</v>
      </c>
      <c r="B241" s="9" t="str">
        <f>"530920230822181846140065"</f>
        <v>530920230822181846140065</v>
      </c>
      <c r="C241" s="9" t="s">
        <v>18</v>
      </c>
      <c r="D241" s="9" t="str">
        <f>"秦凰萍"</f>
        <v>秦凰萍</v>
      </c>
      <c r="E241" s="9" t="str">
        <f t="shared" si="8"/>
        <v>女</v>
      </c>
      <c r="F241" s="9"/>
    </row>
    <row r="242" spans="1:6" ht="34.5" customHeight="1">
      <c r="A242" s="8">
        <v>240</v>
      </c>
      <c r="B242" s="9" t="str">
        <f>"530920230818113115139735"</f>
        <v>530920230818113115139735</v>
      </c>
      <c r="C242" s="9" t="s">
        <v>18</v>
      </c>
      <c r="D242" s="9" t="str">
        <f>"黄旋"</f>
        <v>黄旋</v>
      </c>
      <c r="E242" s="9" t="str">
        <f t="shared" si="8"/>
        <v>女</v>
      </c>
      <c r="F242" s="9"/>
    </row>
    <row r="243" spans="1:6" ht="34.5" customHeight="1">
      <c r="A243" s="8">
        <v>241</v>
      </c>
      <c r="B243" s="9" t="str">
        <f>"530920230823094006140118"</f>
        <v>530920230823094006140118</v>
      </c>
      <c r="C243" s="9" t="s">
        <v>18</v>
      </c>
      <c r="D243" s="9" t="str">
        <f>"黄洁"</f>
        <v>黄洁</v>
      </c>
      <c r="E243" s="9" t="str">
        <f t="shared" si="8"/>
        <v>女</v>
      </c>
      <c r="F243" s="9"/>
    </row>
    <row r="244" spans="1:6" ht="34.5" customHeight="1">
      <c r="A244" s="8">
        <v>242</v>
      </c>
      <c r="B244" s="9" t="str">
        <f>"530920230823080900140106"</f>
        <v>530920230823080900140106</v>
      </c>
      <c r="C244" s="9" t="s">
        <v>18</v>
      </c>
      <c r="D244" s="9" t="str">
        <f>"麦永群"</f>
        <v>麦永群</v>
      </c>
      <c r="E244" s="9" t="str">
        <f t="shared" si="8"/>
        <v>女</v>
      </c>
      <c r="F244" s="9"/>
    </row>
    <row r="245" spans="1:6" ht="34.5" customHeight="1">
      <c r="A245" s="8">
        <v>243</v>
      </c>
      <c r="B245" s="9" t="str">
        <f>"530920230823004358140095"</f>
        <v>530920230823004358140095</v>
      </c>
      <c r="C245" s="9" t="s">
        <v>18</v>
      </c>
      <c r="D245" s="9" t="str">
        <f>"王柔"</f>
        <v>王柔</v>
      </c>
      <c r="E245" s="9" t="str">
        <f t="shared" si="8"/>
        <v>女</v>
      </c>
      <c r="F245" s="9"/>
    </row>
    <row r="246" spans="1:6" ht="34.5" customHeight="1">
      <c r="A246" s="8">
        <v>244</v>
      </c>
      <c r="B246" s="9" t="str">
        <f>"530920230823101201140125"</f>
        <v>530920230823101201140125</v>
      </c>
      <c r="C246" s="9" t="s">
        <v>18</v>
      </c>
      <c r="D246" s="9" t="str">
        <f>"董小爱"</f>
        <v>董小爱</v>
      </c>
      <c r="E246" s="9" t="str">
        <f t="shared" si="8"/>
        <v>女</v>
      </c>
      <c r="F246" s="9"/>
    </row>
    <row r="247" spans="1:6" ht="34.5" customHeight="1">
      <c r="A247" s="8">
        <v>245</v>
      </c>
      <c r="B247" s="9" t="str">
        <f>"530920230823105853140135"</f>
        <v>530920230823105853140135</v>
      </c>
      <c r="C247" s="9" t="s">
        <v>18</v>
      </c>
      <c r="D247" s="9" t="str">
        <f>"王梅"</f>
        <v>王梅</v>
      </c>
      <c r="E247" s="9" t="str">
        <f t="shared" si="8"/>
        <v>女</v>
      </c>
      <c r="F247" s="9"/>
    </row>
    <row r="248" spans="1:6" ht="34.5" customHeight="1">
      <c r="A248" s="8">
        <v>246</v>
      </c>
      <c r="B248" s="9" t="str">
        <f>"530920230823111834140138"</f>
        <v>530920230823111834140138</v>
      </c>
      <c r="C248" s="9" t="s">
        <v>18</v>
      </c>
      <c r="D248" s="9" t="str">
        <f>"王小燕"</f>
        <v>王小燕</v>
      </c>
      <c r="E248" s="9" t="str">
        <f t="shared" si="8"/>
        <v>女</v>
      </c>
      <c r="F248" s="9"/>
    </row>
    <row r="249" spans="1:6" ht="34.5" customHeight="1">
      <c r="A249" s="8">
        <v>247</v>
      </c>
      <c r="B249" s="9" t="str">
        <f>"530920230817111943139639"</f>
        <v>530920230817111943139639</v>
      </c>
      <c r="C249" s="9" t="s">
        <v>18</v>
      </c>
      <c r="D249" s="9" t="str">
        <f>"王玉菲"</f>
        <v>王玉菲</v>
      </c>
      <c r="E249" s="9" t="str">
        <f t="shared" si="8"/>
        <v>女</v>
      </c>
      <c r="F249" s="9"/>
    </row>
    <row r="250" spans="1:6" ht="34.5" customHeight="1">
      <c r="A250" s="8">
        <v>248</v>
      </c>
      <c r="B250" s="9" t="str">
        <f>"530920230823114211140141"</f>
        <v>530920230823114211140141</v>
      </c>
      <c r="C250" s="9" t="s">
        <v>18</v>
      </c>
      <c r="D250" s="9" t="str">
        <f>"王芳丽"</f>
        <v>王芳丽</v>
      </c>
      <c r="E250" s="9" t="str">
        <f t="shared" si="8"/>
        <v>女</v>
      </c>
      <c r="F250" s="9"/>
    </row>
    <row r="251" spans="1:6" ht="34.5" customHeight="1">
      <c r="A251" s="8">
        <v>249</v>
      </c>
      <c r="B251" s="9" t="str">
        <f>"530920230821135039139961"</f>
        <v>530920230821135039139961</v>
      </c>
      <c r="C251" s="9" t="s">
        <v>18</v>
      </c>
      <c r="D251" s="9" t="str">
        <f>"黄芝妍"</f>
        <v>黄芝妍</v>
      </c>
      <c r="E251" s="9" t="str">
        <f t="shared" si="8"/>
        <v>女</v>
      </c>
      <c r="F251" s="9"/>
    </row>
    <row r="252" spans="1:6" ht="34.5" customHeight="1">
      <c r="A252" s="8">
        <v>250</v>
      </c>
      <c r="B252" s="9" t="str">
        <f>"530920230817113353139642"</f>
        <v>530920230817113353139642</v>
      </c>
      <c r="C252" s="9" t="s">
        <v>19</v>
      </c>
      <c r="D252" s="9" t="str">
        <f>"吴宇迪"</f>
        <v>吴宇迪</v>
      </c>
      <c r="E252" s="9" t="str">
        <f t="shared" si="8"/>
        <v>女</v>
      </c>
      <c r="F252" s="9"/>
    </row>
    <row r="253" spans="1:6" ht="34.5" customHeight="1">
      <c r="A253" s="8">
        <v>251</v>
      </c>
      <c r="B253" s="9" t="str">
        <f>"530920230817113045139641"</f>
        <v>530920230817113045139641</v>
      </c>
      <c r="C253" s="9" t="s">
        <v>19</v>
      </c>
      <c r="D253" s="9" t="str">
        <f>"殷礼亮"</f>
        <v>殷礼亮</v>
      </c>
      <c r="E253" s="9" t="str">
        <f>"男"</f>
        <v>男</v>
      </c>
      <c r="F253" s="9"/>
    </row>
    <row r="254" spans="1:6" ht="34.5" customHeight="1">
      <c r="A254" s="8">
        <v>252</v>
      </c>
      <c r="B254" s="9" t="str">
        <f>"530920230817131212139658"</f>
        <v>530920230817131212139658</v>
      </c>
      <c r="C254" s="9" t="s">
        <v>19</v>
      </c>
      <c r="D254" s="9" t="str">
        <f>"文小静"</f>
        <v>文小静</v>
      </c>
      <c r="E254" s="9" t="str">
        <f aca="true" t="shared" si="9" ref="E254:E317">"女"</f>
        <v>女</v>
      </c>
      <c r="F254" s="9"/>
    </row>
    <row r="255" spans="1:6" ht="34.5" customHeight="1">
      <c r="A255" s="8">
        <v>253</v>
      </c>
      <c r="B255" s="9" t="str">
        <f>"530920230817171550139681"</f>
        <v>530920230817171550139681</v>
      </c>
      <c r="C255" s="9" t="s">
        <v>19</v>
      </c>
      <c r="D255" s="9" t="str">
        <f>"吉微"</f>
        <v>吉微</v>
      </c>
      <c r="E255" s="9" t="str">
        <f t="shared" si="9"/>
        <v>女</v>
      </c>
      <c r="F255" s="9"/>
    </row>
    <row r="256" spans="1:6" ht="34.5" customHeight="1">
      <c r="A256" s="8">
        <v>254</v>
      </c>
      <c r="B256" s="9" t="str">
        <f>"530920230817195631139694"</f>
        <v>530920230817195631139694</v>
      </c>
      <c r="C256" s="9" t="s">
        <v>19</v>
      </c>
      <c r="D256" s="9" t="str">
        <f>"李成碧"</f>
        <v>李成碧</v>
      </c>
      <c r="E256" s="9" t="str">
        <f t="shared" si="9"/>
        <v>女</v>
      </c>
      <c r="F256" s="9"/>
    </row>
    <row r="257" spans="1:6" ht="34.5" customHeight="1">
      <c r="A257" s="8">
        <v>255</v>
      </c>
      <c r="B257" s="9" t="str">
        <f>"530920230817222920139705"</f>
        <v>530920230817222920139705</v>
      </c>
      <c r="C257" s="9" t="s">
        <v>19</v>
      </c>
      <c r="D257" s="9" t="str">
        <f>"胡正果"</f>
        <v>胡正果</v>
      </c>
      <c r="E257" s="9" t="str">
        <f t="shared" si="9"/>
        <v>女</v>
      </c>
      <c r="F257" s="9"/>
    </row>
    <row r="258" spans="1:6" ht="34.5" customHeight="1">
      <c r="A258" s="8">
        <v>256</v>
      </c>
      <c r="B258" s="9" t="str">
        <f>"530920230817155841139668"</f>
        <v>530920230817155841139668</v>
      </c>
      <c r="C258" s="9" t="s">
        <v>19</v>
      </c>
      <c r="D258" s="9" t="str">
        <f>"李小如"</f>
        <v>李小如</v>
      </c>
      <c r="E258" s="9" t="str">
        <f t="shared" si="9"/>
        <v>女</v>
      </c>
      <c r="F258" s="9"/>
    </row>
    <row r="259" spans="1:6" ht="34.5" customHeight="1">
      <c r="A259" s="8">
        <v>257</v>
      </c>
      <c r="B259" s="9" t="str">
        <f>"530920230818144119139752"</f>
        <v>530920230818144119139752</v>
      </c>
      <c r="C259" s="9" t="s">
        <v>19</v>
      </c>
      <c r="D259" s="9" t="str">
        <f>"吕婉"</f>
        <v>吕婉</v>
      </c>
      <c r="E259" s="9" t="str">
        <f t="shared" si="9"/>
        <v>女</v>
      </c>
      <c r="F259" s="9"/>
    </row>
    <row r="260" spans="1:6" ht="34.5" customHeight="1">
      <c r="A260" s="8">
        <v>258</v>
      </c>
      <c r="B260" s="9" t="str">
        <f>"530920230818160804139762"</f>
        <v>530920230818160804139762</v>
      </c>
      <c r="C260" s="9" t="s">
        <v>19</v>
      </c>
      <c r="D260" s="9" t="str">
        <f>"董咪咪"</f>
        <v>董咪咪</v>
      </c>
      <c r="E260" s="9" t="str">
        <f t="shared" si="9"/>
        <v>女</v>
      </c>
      <c r="F260" s="9"/>
    </row>
    <row r="261" spans="1:6" ht="34.5" customHeight="1">
      <c r="A261" s="8">
        <v>259</v>
      </c>
      <c r="B261" s="9" t="str">
        <f>"530920230818165059139764"</f>
        <v>530920230818165059139764</v>
      </c>
      <c r="C261" s="9" t="s">
        <v>19</v>
      </c>
      <c r="D261" s="9" t="str">
        <f>"卢张连"</f>
        <v>卢张连</v>
      </c>
      <c r="E261" s="9" t="str">
        <f t="shared" si="9"/>
        <v>女</v>
      </c>
      <c r="F261" s="9"/>
    </row>
    <row r="262" spans="1:6" ht="34.5" customHeight="1">
      <c r="A262" s="8">
        <v>260</v>
      </c>
      <c r="B262" s="9" t="str">
        <f>"530920230818153047139756"</f>
        <v>530920230818153047139756</v>
      </c>
      <c r="C262" s="9" t="s">
        <v>19</v>
      </c>
      <c r="D262" s="9" t="str">
        <f>"李振妃"</f>
        <v>李振妃</v>
      </c>
      <c r="E262" s="9" t="str">
        <f t="shared" si="9"/>
        <v>女</v>
      </c>
      <c r="F262" s="9"/>
    </row>
    <row r="263" spans="1:6" ht="34.5" customHeight="1">
      <c r="A263" s="8">
        <v>261</v>
      </c>
      <c r="B263" s="9" t="str">
        <f>"530920230818204533139781"</f>
        <v>530920230818204533139781</v>
      </c>
      <c r="C263" s="9" t="s">
        <v>19</v>
      </c>
      <c r="D263" s="9" t="str">
        <f>"肖巧慧"</f>
        <v>肖巧慧</v>
      </c>
      <c r="E263" s="9" t="str">
        <f t="shared" si="9"/>
        <v>女</v>
      </c>
      <c r="F263" s="9"/>
    </row>
    <row r="264" spans="1:6" ht="34.5" customHeight="1">
      <c r="A264" s="8">
        <v>262</v>
      </c>
      <c r="B264" s="9" t="str">
        <f>"530920230817121528139650"</f>
        <v>530920230817121528139650</v>
      </c>
      <c r="C264" s="9" t="s">
        <v>19</v>
      </c>
      <c r="D264" s="9" t="str">
        <f>"周茹"</f>
        <v>周茹</v>
      </c>
      <c r="E264" s="9" t="str">
        <f t="shared" si="9"/>
        <v>女</v>
      </c>
      <c r="F264" s="9"/>
    </row>
    <row r="265" spans="1:6" ht="34.5" customHeight="1">
      <c r="A265" s="8">
        <v>263</v>
      </c>
      <c r="B265" s="9" t="str">
        <f>"530920230819094900139798"</f>
        <v>530920230819094900139798</v>
      </c>
      <c r="C265" s="9" t="s">
        <v>19</v>
      </c>
      <c r="D265" s="9" t="str">
        <f>"王幸子"</f>
        <v>王幸子</v>
      </c>
      <c r="E265" s="9" t="str">
        <f t="shared" si="9"/>
        <v>女</v>
      </c>
      <c r="F265" s="9"/>
    </row>
    <row r="266" spans="1:6" ht="34.5" customHeight="1">
      <c r="A266" s="8">
        <v>264</v>
      </c>
      <c r="B266" s="9" t="str">
        <f>"530920230819111412139802"</f>
        <v>530920230819111412139802</v>
      </c>
      <c r="C266" s="9" t="s">
        <v>19</v>
      </c>
      <c r="D266" s="9" t="str">
        <f>"黎燕"</f>
        <v>黎燕</v>
      </c>
      <c r="E266" s="9" t="str">
        <f t="shared" si="9"/>
        <v>女</v>
      </c>
      <c r="F266" s="9"/>
    </row>
    <row r="267" spans="1:6" ht="34.5" customHeight="1">
      <c r="A267" s="8">
        <v>265</v>
      </c>
      <c r="B267" s="9" t="str">
        <f>"530920230819115110139804"</f>
        <v>530920230819115110139804</v>
      </c>
      <c r="C267" s="9" t="s">
        <v>19</v>
      </c>
      <c r="D267" s="9" t="str">
        <f>"李丽洁"</f>
        <v>李丽洁</v>
      </c>
      <c r="E267" s="9" t="str">
        <f t="shared" si="9"/>
        <v>女</v>
      </c>
      <c r="F267" s="9"/>
    </row>
    <row r="268" spans="1:6" ht="34.5" customHeight="1">
      <c r="A268" s="8">
        <v>266</v>
      </c>
      <c r="B268" s="9" t="str">
        <f>"530920230818214235139786"</f>
        <v>530920230818214235139786</v>
      </c>
      <c r="C268" s="9" t="s">
        <v>19</v>
      </c>
      <c r="D268" s="9" t="str">
        <f>"黎菊女"</f>
        <v>黎菊女</v>
      </c>
      <c r="E268" s="9" t="str">
        <f t="shared" si="9"/>
        <v>女</v>
      </c>
      <c r="F268" s="9"/>
    </row>
    <row r="269" spans="1:6" ht="34.5" customHeight="1">
      <c r="A269" s="8">
        <v>267</v>
      </c>
      <c r="B269" s="9" t="str">
        <f>"530920230819134718139816"</f>
        <v>530920230819134718139816</v>
      </c>
      <c r="C269" s="9" t="s">
        <v>19</v>
      </c>
      <c r="D269" s="9" t="str">
        <f>"陈东琳"</f>
        <v>陈东琳</v>
      </c>
      <c r="E269" s="9" t="str">
        <f t="shared" si="9"/>
        <v>女</v>
      </c>
      <c r="F269" s="9"/>
    </row>
    <row r="270" spans="1:6" ht="34.5" customHeight="1">
      <c r="A270" s="8">
        <v>268</v>
      </c>
      <c r="B270" s="9" t="str">
        <f>"530920230819211840139849"</f>
        <v>530920230819211840139849</v>
      </c>
      <c r="C270" s="9" t="s">
        <v>19</v>
      </c>
      <c r="D270" s="9" t="str">
        <f>"范聪"</f>
        <v>范聪</v>
      </c>
      <c r="E270" s="9" t="str">
        <f t="shared" si="9"/>
        <v>女</v>
      </c>
      <c r="F270" s="9"/>
    </row>
    <row r="271" spans="1:6" ht="34.5" customHeight="1">
      <c r="A271" s="8">
        <v>269</v>
      </c>
      <c r="B271" s="9" t="str">
        <f>"530920230819222738139855"</f>
        <v>530920230819222738139855</v>
      </c>
      <c r="C271" s="9" t="s">
        <v>19</v>
      </c>
      <c r="D271" s="9" t="str">
        <f>"符玉婷"</f>
        <v>符玉婷</v>
      </c>
      <c r="E271" s="9" t="str">
        <f t="shared" si="9"/>
        <v>女</v>
      </c>
      <c r="F271" s="9"/>
    </row>
    <row r="272" spans="1:6" ht="34.5" customHeight="1">
      <c r="A272" s="8">
        <v>270</v>
      </c>
      <c r="B272" s="9" t="str">
        <f>"530920230819222348139854"</f>
        <v>530920230819222348139854</v>
      </c>
      <c r="C272" s="9" t="s">
        <v>19</v>
      </c>
      <c r="D272" s="9" t="str">
        <f>"陈思佳"</f>
        <v>陈思佳</v>
      </c>
      <c r="E272" s="9" t="str">
        <f t="shared" si="9"/>
        <v>女</v>
      </c>
      <c r="F272" s="9"/>
    </row>
    <row r="273" spans="1:6" ht="34.5" customHeight="1">
      <c r="A273" s="8">
        <v>271</v>
      </c>
      <c r="B273" s="9" t="str">
        <f>"530920230819192706139841"</f>
        <v>530920230819192706139841</v>
      </c>
      <c r="C273" s="9" t="s">
        <v>19</v>
      </c>
      <c r="D273" s="9" t="str">
        <f>"王婉媛"</f>
        <v>王婉媛</v>
      </c>
      <c r="E273" s="9" t="str">
        <f t="shared" si="9"/>
        <v>女</v>
      </c>
      <c r="F273" s="9"/>
    </row>
    <row r="274" spans="1:6" ht="34.5" customHeight="1">
      <c r="A274" s="8">
        <v>272</v>
      </c>
      <c r="B274" s="9" t="str">
        <f>"530920230820195552139913"</f>
        <v>530920230820195552139913</v>
      </c>
      <c r="C274" s="9" t="s">
        <v>19</v>
      </c>
      <c r="D274" s="9" t="str">
        <f>"黎兴芳"</f>
        <v>黎兴芳</v>
      </c>
      <c r="E274" s="9" t="str">
        <f t="shared" si="9"/>
        <v>女</v>
      </c>
      <c r="F274" s="9"/>
    </row>
    <row r="275" spans="1:6" ht="34.5" customHeight="1">
      <c r="A275" s="8">
        <v>273</v>
      </c>
      <c r="B275" s="9" t="str">
        <f>"530920230820214217139916"</f>
        <v>530920230820214217139916</v>
      </c>
      <c r="C275" s="9" t="s">
        <v>19</v>
      </c>
      <c r="D275" s="9" t="str">
        <f>"邓婷婷"</f>
        <v>邓婷婷</v>
      </c>
      <c r="E275" s="9" t="str">
        <f t="shared" si="9"/>
        <v>女</v>
      </c>
      <c r="F275" s="9"/>
    </row>
    <row r="276" spans="1:6" ht="34.5" customHeight="1">
      <c r="A276" s="8">
        <v>274</v>
      </c>
      <c r="B276" s="9" t="str">
        <f>"530920230821090628139932"</f>
        <v>530920230821090628139932</v>
      </c>
      <c r="C276" s="9" t="s">
        <v>19</v>
      </c>
      <c r="D276" s="9" t="str">
        <f>"高方倩"</f>
        <v>高方倩</v>
      </c>
      <c r="E276" s="9" t="str">
        <f t="shared" si="9"/>
        <v>女</v>
      </c>
      <c r="F276" s="9"/>
    </row>
    <row r="277" spans="1:6" ht="34.5" customHeight="1">
      <c r="A277" s="8">
        <v>275</v>
      </c>
      <c r="B277" s="9" t="str">
        <f>"530920230821105450139939"</f>
        <v>530920230821105450139939</v>
      </c>
      <c r="C277" s="9" t="s">
        <v>19</v>
      </c>
      <c r="D277" s="9" t="str">
        <f>"王秋诗"</f>
        <v>王秋诗</v>
      </c>
      <c r="E277" s="9" t="str">
        <f t="shared" si="9"/>
        <v>女</v>
      </c>
      <c r="F277" s="9"/>
    </row>
    <row r="278" spans="1:6" ht="34.5" customHeight="1">
      <c r="A278" s="8">
        <v>276</v>
      </c>
      <c r="B278" s="9" t="str">
        <f>"530920230821152924139969"</f>
        <v>530920230821152924139969</v>
      </c>
      <c r="C278" s="9" t="s">
        <v>19</v>
      </c>
      <c r="D278" s="9" t="str">
        <f>"江萍"</f>
        <v>江萍</v>
      </c>
      <c r="E278" s="9" t="str">
        <f t="shared" si="9"/>
        <v>女</v>
      </c>
      <c r="F278" s="9"/>
    </row>
    <row r="279" spans="1:6" ht="34.5" customHeight="1">
      <c r="A279" s="8">
        <v>277</v>
      </c>
      <c r="B279" s="9" t="str">
        <f>"530920230821171732139977"</f>
        <v>530920230821171732139977</v>
      </c>
      <c r="C279" s="9" t="s">
        <v>19</v>
      </c>
      <c r="D279" s="9" t="str">
        <f>"吴洪琳"</f>
        <v>吴洪琳</v>
      </c>
      <c r="E279" s="9" t="str">
        <f t="shared" si="9"/>
        <v>女</v>
      </c>
      <c r="F279" s="9"/>
    </row>
    <row r="280" spans="1:6" ht="34.5" customHeight="1">
      <c r="A280" s="8">
        <v>278</v>
      </c>
      <c r="B280" s="9" t="str">
        <f>"530920230820160825139894"</f>
        <v>530920230820160825139894</v>
      </c>
      <c r="C280" s="9" t="s">
        <v>19</v>
      </c>
      <c r="D280" s="9" t="str">
        <f>"王艺杰"</f>
        <v>王艺杰</v>
      </c>
      <c r="E280" s="9" t="str">
        <f t="shared" si="9"/>
        <v>女</v>
      </c>
      <c r="F280" s="9"/>
    </row>
    <row r="281" spans="1:6" ht="34.5" customHeight="1">
      <c r="A281" s="8">
        <v>279</v>
      </c>
      <c r="B281" s="9" t="str">
        <f>"530920230818155551139759"</f>
        <v>530920230818155551139759</v>
      </c>
      <c r="C281" s="9" t="s">
        <v>19</v>
      </c>
      <c r="D281" s="9" t="str">
        <f>"林蕾"</f>
        <v>林蕾</v>
      </c>
      <c r="E281" s="9" t="str">
        <f t="shared" si="9"/>
        <v>女</v>
      </c>
      <c r="F281" s="9"/>
    </row>
    <row r="282" spans="1:6" ht="34.5" customHeight="1">
      <c r="A282" s="8">
        <v>280</v>
      </c>
      <c r="B282" s="9" t="str">
        <f>"530920230821223343139995"</f>
        <v>530920230821223343139995</v>
      </c>
      <c r="C282" s="9" t="s">
        <v>19</v>
      </c>
      <c r="D282" s="9" t="str">
        <f>"陈皓云"</f>
        <v>陈皓云</v>
      </c>
      <c r="E282" s="9" t="str">
        <f t="shared" si="9"/>
        <v>女</v>
      </c>
      <c r="F282" s="9"/>
    </row>
    <row r="283" spans="1:6" ht="34.5" customHeight="1">
      <c r="A283" s="8">
        <v>281</v>
      </c>
      <c r="B283" s="9" t="str">
        <f>"530920230822010848140006"</f>
        <v>530920230822010848140006</v>
      </c>
      <c r="C283" s="9" t="s">
        <v>19</v>
      </c>
      <c r="D283" s="9" t="str">
        <f>"蒲贝贝"</f>
        <v>蒲贝贝</v>
      </c>
      <c r="E283" s="9" t="str">
        <f t="shared" si="9"/>
        <v>女</v>
      </c>
      <c r="F283" s="9"/>
    </row>
    <row r="284" spans="1:6" ht="34.5" customHeight="1">
      <c r="A284" s="8">
        <v>282</v>
      </c>
      <c r="B284" s="9" t="str">
        <f>"530920230822022655140009"</f>
        <v>530920230822022655140009</v>
      </c>
      <c r="C284" s="9" t="s">
        <v>19</v>
      </c>
      <c r="D284" s="9" t="str">
        <f>"陈小琪"</f>
        <v>陈小琪</v>
      </c>
      <c r="E284" s="9" t="str">
        <f t="shared" si="9"/>
        <v>女</v>
      </c>
      <c r="F284" s="9"/>
    </row>
    <row r="285" spans="1:6" ht="34.5" customHeight="1">
      <c r="A285" s="8">
        <v>283</v>
      </c>
      <c r="B285" s="9" t="str">
        <f>"530920230822091747140013"</f>
        <v>530920230822091747140013</v>
      </c>
      <c r="C285" s="9" t="s">
        <v>19</v>
      </c>
      <c r="D285" s="9" t="str">
        <f>"唐传婷"</f>
        <v>唐传婷</v>
      </c>
      <c r="E285" s="9" t="str">
        <f t="shared" si="9"/>
        <v>女</v>
      </c>
      <c r="F285" s="9"/>
    </row>
    <row r="286" spans="1:6" ht="34.5" customHeight="1">
      <c r="A286" s="8">
        <v>284</v>
      </c>
      <c r="B286" s="9" t="str">
        <f>"530920230822094514140017"</f>
        <v>530920230822094514140017</v>
      </c>
      <c r="C286" s="9" t="s">
        <v>19</v>
      </c>
      <c r="D286" s="9" t="str">
        <f>"王来凤"</f>
        <v>王来凤</v>
      </c>
      <c r="E286" s="9" t="str">
        <f t="shared" si="9"/>
        <v>女</v>
      </c>
      <c r="F286" s="9"/>
    </row>
    <row r="287" spans="1:6" ht="34.5" customHeight="1">
      <c r="A287" s="8">
        <v>285</v>
      </c>
      <c r="B287" s="9" t="str">
        <f>"530920230822091601140012"</f>
        <v>530920230822091601140012</v>
      </c>
      <c r="C287" s="9" t="s">
        <v>19</v>
      </c>
      <c r="D287" s="9" t="str">
        <f>"何佳桢"</f>
        <v>何佳桢</v>
      </c>
      <c r="E287" s="9" t="str">
        <f t="shared" si="9"/>
        <v>女</v>
      </c>
      <c r="F287" s="9"/>
    </row>
    <row r="288" spans="1:6" ht="34.5" customHeight="1">
      <c r="A288" s="8">
        <v>286</v>
      </c>
      <c r="B288" s="9" t="str">
        <f>"530920230822120345140029"</f>
        <v>530920230822120345140029</v>
      </c>
      <c r="C288" s="9" t="s">
        <v>19</v>
      </c>
      <c r="D288" s="9" t="str">
        <f>"王利佳"</f>
        <v>王利佳</v>
      </c>
      <c r="E288" s="9" t="str">
        <f t="shared" si="9"/>
        <v>女</v>
      </c>
      <c r="F288" s="9"/>
    </row>
    <row r="289" spans="1:6" ht="34.5" customHeight="1">
      <c r="A289" s="8">
        <v>287</v>
      </c>
      <c r="B289" s="9" t="str">
        <f>"530920230819125249139808"</f>
        <v>530920230819125249139808</v>
      </c>
      <c r="C289" s="9" t="s">
        <v>19</v>
      </c>
      <c r="D289" s="9" t="str">
        <f>"李芙蓉"</f>
        <v>李芙蓉</v>
      </c>
      <c r="E289" s="9" t="str">
        <f t="shared" si="9"/>
        <v>女</v>
      </c>
      <c r="F289" s="9"/>
    </row>
    <row r="290" spans="1:6" ht="34.5" customHeight="1">
      <c r="A290" s="8">
        <v>288</v>
      </c>
      <c r="B290" s="9" t="str">
        <f>"530920230822002244140003"</f>
        <v>530920230822002244140003</v>
      </c>
      <c r="C290" s="9" t="s">
        <v>19</v>
      </c>
      <c r="D290" s="9" t="str">
        <f>"董晶"</f>
        <v>董晶</v>
      </c>
      <c r="E290" s="9" t="str">
        <f t="shared" si="9"/>
        <v>女</v>
      </c>
      <c r="F290" s="9"/>
    </row>
    <row r="291" spans="1:6" ht="34.5" customHeight="1">
      <c r="A291" s="8">
        <v>289</v>
      </c>
      <c r="B291" s="9" t="str">
        <f>"530920230822175928140063"</f>
        <v>530920230822175928140063</v>
      </c>
      <c r="C291" s="9" t="s">
        <v>19</v>
      </c>
      <c r="D291" s="9" t="str">
        <f>"高倩"</f>
        <v>高倩</v>
      </c>
      <c r="E291" s="9" t="str">
        <f t="shared" si="9"/>
        <v>女</v>
      </c>
      <c r="F291" s="9"/>
    </row>
    <row r="292" spans="1:6" ht="34.5" customHeight="1">
      <c r="A292" s="8">
        <v>290</v>
      </c>
      <c r="B292" s="9" t="str">
        <f>"530920230822181140140064"</f>
        <v>530920230822181140140064</v>
      </c>
      <c r="C292" s="9" t="s">
        <v>19</v>
      </c>
      <c r="D292" s="9" t="str">
        <f>"王光娜"</f>
        <v>王光娜</v>
      </c>
      <c r="E292" s="9" t="str">
        <f t="shared" si="9"/>
        <v>女</v>
      </c>
      <c r="F292" s="9"/>
    </row>
    <row r="293" spans="1:6" ht="34.5" customHeight="1">
      <c r="A293" s="8">
        <v>291</v>
      </c>
      <c r="B293" s="9" t="str">
        <f>"530920230823002637140094"</f>
        <v>530920230823002637140094</v>
      </c>
      <c r="C293" s="9" t="s">
        <v>19</v>
      </c>
      <c r="D293" s="9" t="str">
        <f>"林玉嘉"</f>
        <v>林玉嘉</v>
      </c>
      <c r="E293" s="9" t="str">
        <f t="shared" si="9"/>
        <v>女</v>
      </c>
      <c r="F293" s="9"/>
    </row>
    <row r="294" spans="1:6" ht="34.5" customHeight="1">
      <c r="A294" s="8">
        <v>292</v>
      </c>
      <c r="B294" s="9" t="str">
        <f>"530920230823012636140097"</f>
        <v>530920230823012636140097</v>
      </c>
      <c r="C294" s="9" t="s">
        <v>19</v>
      </c>
      <c r="D294" s="9" t="str">
        <f>"王湘怡"</f>
        <v>王湘怡</v>
      </c>
      <c r="E294" s="9" t="str">
        <f t="shared" si="9"/>
        <v>女</v>
      </c>
      <c r="F294" s="9"/>
    </row>
    <row r="295" spans="1:6" ht="34.5" customHeight="1">
      <c r="A295" s="8">
        <v>293</v>
      </c>
      <c r="B295" s="9" t="str">
        <f>"530920230823062538140103"</f>
        <v>530920230823062538140103</v>
      </c>
      <c r="C295" s="9" t="s">
        <v>19</v>
      </c>
      <c r="D295" s="9" t="str">
        <f>"苏先敏"</f>
        <v>苏先敏</v>
      </c>
      <c r="E295" s="9" t="str">
        <f t="shared" si="9"/>
        <v>女</v>
      </c>
      <c r="F295" s="9"/>
    </row>
    <row r="296" spans="1:6" ht="34.5" customHeight="1">
      <c r="A296" s="8">
        <v>294</v>
      </c>
      <c r="B296" s="9" t="str">
        <f>"530920230823083615140107"</f>
        <v>530920230823083615140107</v>
      </c>
      <c r="C296" s="9" t="s">
        <v>19</v>
      </c>
      <c r="D296" s="9" t="str">
        <f>"王花"</f>
        <v>王花</v>
      </c>
      <c r="E296" s="9" t="str">
        <f t="shared" si="9"/>
        <v>女</v>
      </c>
      <c r="F296" s="9"/>
    </row>
    <row r="297" spans="1:6" ht="34.5" customHeight="1">
      <c r="A297" s="8">
        <v>295</v>
      </c>
      <c r="B297" s="9" t="str">
        <f>"530920230823093450140115"</f>
        <v>530920230823093450140115</v>
      </c>
      <c r="C297" s="9" t="s">
        <v>19</v>
      </c>
      <c r="D297" s="9" t="str">
        <f>"黄秀芳"</f>
        <v>黄秀芳</v>
      </c>
      <c r="E297" s="9" t="str">
        <f t="shared" si="9"/>
        <v>女</v>
      </c>
      <c r="F297" s="9"/>
    </row>
    <row r="298" spans="1:6" ht="34.5" customHeight="1">
      <c r="A298" s="8">
        <v>296</v>
      </c>
      <c r="B298" s="9" t="str">
        <f>"530920230820164324139899"</f>
        <v>530920230820164324139899</v>
      </c>
      <c r="C298" s="9" t="s">
        <v>19</v>
      </c>
      <c r="D298" s="9" t="str">
        <f>"符舒华"</f>
        <v>符舒华</v>
      </c>
      <c r="E298" s="9" t="str">
        <f t="shared" si="9"/>
        <v>女</v>
      </c>
      <c r="F298" s="9"/>
    </row>
    <row r="299" spans="1:6" ht="34.5" customHeight="1">
      <c r="A299" s="8">
        <v>297</v>
      </c>
      <c r="B299" s="9" t="str">
        <f>"530920230823091625140111"</f>
        <v>530920230823091625140111</v>
      </c>
      <c r="C299" s="9" t="s">
        <v>19</v>
      </c>
      <c r="D299" s="9" t="str">
        <f>"陈火琳"</f>
        <v>陈火琳</v>
      </c>
      <c r="E299" s="9" t="str">
        <f t="shared" si="9"/>
        <v>女</v>
      </c>
      <c r="F299" s="9"/>
    </row>
    <row r="300" spans="1:6" ht="34.5" customHeight="1">
      <c r="A300" s="8">
        <v>298</v>
      </c>
      <c r="B300" s="9" t="str">
        <f>"530920230823101252140127"</f>
        <v>530920230823101252140127</v>
      </c>
      <c r="C300" s="9" t="s">
        <v>19</v>
      </c>
      <c r="D300" s="9" t="str">
        <f>"王紫君"</f>
        <v>王紫君</v>
      </c>
      <c r="E300" s="9" t="str">
        <f t="shared" si="9"/>
        <v>女</v>
      </c>
      <c r="F300" s="9"/>
    </row>
    <row r="301" spans="1:6" ht="34.5" customHeight="1">
      <c r="A301" s="8">
        <v>299</v>
      </c>
      <c r="B301" s="9" t="str">
        <f>"530920230823104918140133"</f>
        <v>530920230823104918140133</v>
      </c>
      <c r="C301" s="9" t="s">
        <v>19</v>
      </c>
      <c r="D301" s="9" t="str">
        <f>"周娟"</f>
        <v>周娟</v>
      </c>
      <c r="E301" s="9" t="str">
        <f t="shared" si="9"/>
        <v>女</v>
      </c>
      <c r="F301" s="9"/>
    </row>
    <row r="302" spans="1:6" ht="34.5" customHeight="1">
      <c r="A302" s="8">
        <v>300</v>
      </c>
      <c r="B302" s="9" t="str">
        <f>"530920230818114506139737"</f>
        <v>530920230818114506139737</v>
      </c>
      <c r="C302" s="9" t="s">
        <v>20</v>
      </c>
      <c r="D302" s="9" t="str">
        <f>"陈虹"</f>
        <v>陈虹</v>
      </c>
      <c r="E302" s="9" t="str">
        <f t="shared" si="9"/>
        <v>女</v>
      </c>
      <c r="F302" s="9"/>
    </row>
    <row r="303" spans="1:6" ht="34.5" customHeight="1">
      <c r="A303" s="8">
        <v>301</v>
      </c>
      <c r="B303" s="9" t="str">
        <f>"530920230817173714139686"</f>
        <v>530920230817173714139686</v>
      </c>
      <c r="C303" s="9" t="s">
        <v>20</v>
      </c>
      <c r="D303" s="9" t="str">
        <f>"裴记筠"</f>
        <v>裴记筠</v>
      </c>
      <c r="E303" s="9" t="str">
        <f t="shared" si="9"/>
        <v>女</v>
      </c>
      <c r="F303" s="9"/>
    </row>
    <row r="304" spans="1:6" ht="34.5" customHeight="1">
      <c r="A304" s="8">
        <v>302</v>
      </c>
      <c r="B304" s="9" t="str">
        <f>"530920230817090559139618"</f>
        <v>530920230817090559139618</v>
      </c>
      <c r="C304" s="9" t="s">
        <v>20</v>
      </c>
      <c r="D304" s="9" t="str">
        <f>"周宝莹"</f>
        <v>周宝莹</v>
      </c>
      <c r="E304" s="9" t="str">
        <f t="shared" si="9"/>
        <v>女</v>
      </c>
      <c r="F304" s="9"/>
    </row>
    <row r="305" spans="1:6" ht="34.5" customHeight="1">
      <c r="A305" s="8">
        <v>303</v>
      </c>
      <c r="B305" s="9" t="str">
        <f>"530920230817105239139632"</f>
        <v>530920230817105239139632</v>
      </c>
      <c r="C305" s="9" t="s">
        <v>20</v>
      </c>
      <c r="D305" s="9" t="str">
        <f>"李明娇"</f>
        <v>李明娇</v>
      </c>
      <c r="E305" s="9" t="str">
        <f t="shared" si="9"/>
        <v>女</v>
      </c>
      <c r="F305" s="9"/>
    </row>
    <row r="306" spans="1:6" ht="34.5" customHeight="1">
      <c r="A306" s="8">
        <v>304</v>
      </c>
      <c r="B306" s="9" t="str">
        <f>"530920230817203527139698"</f>
        <v>530920230817203527139698</v>
      </c>
      <c r="C306" s="9" t="s">
        <v>20</v>
      </c>
      <c r="D306" s="9" t="str">
        <f>"蔡教女"</f>
        <v>蔡教女</v>
      </c>
      <c r="E306" s="9" t="str">
        <f t="shared" si="9"/>
        <v>女</v>
      </c>
      <c r="F306" s="9"/>
    </row>
    <row r="307" spans="1:6" ht="34.5" customHeight="1">
      <c r="A307" s="8">
        <v>305</v>
      </c>
      <c r="B307" s="9" t="str">
        <f>"530920230817130747139656"</f>
        <v>530920230817130747139656</v>
      </c>
      <c r="C307" s="9" t="s">
        <v>20</v>
      </c>
      <c r="D307" s="9" t="str">
        <f>"陈微"</f>
        <v>陈微</v>
      </c>
      <c r="E307" s="9" t="str">
        <f t="shared" si="9"/>
        <v>女</v>
      </c>
      <c r="F307" s="9"/>
    </row>
    <row r="308" spans="1:6" ht="34.5" customHeight="1">
      <c r="A308" s="8">
        <v>306</v>
      </c>
      <c r="B308" s="9" t="str">
        <f>"530920230818072435139715"</f>
        <v>530920230818072435139715</v>
      </c>
      <c r="C308" s="9" t="s">
        <v>20</v>
      </c>
      <c r="D308" s="9" t="str">
        <f>"陈早君"</f>
        <v>陈早君</v>
      </c>
      <c r="E308" s="9" t="str">
        <f t="shared" si="9"/>
        <v>女</v>
      </c>
      <c r="F308" s="9"/>
    </row>
    <row r="309" spans="1:6" ht="34.5" customHeight="1">
      <c r="A309" s="8">
        <v>307</v>
      </c>
      <c r="B309" s="9" t="str">
        <f>"530920230817231049139709"</f>
        <v>530920230817231049139709</v>
      </c>
      <c r="C309" s="9" t="s">
        <v>20</v>
      </c>
      <c r="D309" s="9" t="str">
        <f>"陆海娟"</f>
        <v>陆海娟</v>
      </c>
      <c r="E309" s="9" t="str">
        <f t="shared" si="9"/>
        <v>女</v>
      </c>
      <c r="F309" s="9"/>
    </row>
    <row r="310" spans="1:6" ht="34.5" customHeight="1">
      <c r="A310" s="8">
        <v>308</v>
      </c>
      <c r="B310" s="9" t="str">
        <f>"530920230818080954139717"</f>
        <v>530920230818080954139717</v>
      </c>
      <c r="C310" s="9" t="s">
        <v>20</v>
      </c>
      <c r="D310" s="9" t="str">
        <f>"周晶"</f>
        <v>周晶</v>
      </c>
      <c r="E310" s="9" t="str">
        <f t="shared" si="9"/>
        <v>女</v>
      </c>
      <c r="F310" s="9"/>
    </row>
    <row r="311" spans="1:6" ht="34.5" customHeight="1">
      <c r="A311" s="8">
        <v>309</v>
      </c>
      <c r="B311" s="9" t="str">
        <f>"530920230818114144139736"</f>
        <v>530920230818114144139736</v>
      </c>
      <c r="C311" s="9" t="s">
        <v>20</v>
      </c>
      <c r="D311" s="9" t="str">
        <f>"陈婷婷"</f>
        <v>陈婷婷</v>
      </c>
      <c r="E311" s="9" t="str">
        <f t="shared" si="9"/>
        <v>女</v>
      </c>
      <c r="F311" s="9"/>
    </row>
    <row r="312" spans="1:6" ht="34.5" customHeight="1">
      <c r="A312" s="8">
        <v>310</v>
      </c>
      <c r="B312" s="9" t="str">
        <f>"530920230817170555139678"</f>
        <v>530920230817170555139678</v>
      </c>
      <c r="C312" s="9" t="s">
        <v>20</v>
      </c>
      <c r="D312" s="9" t="str">
        <f>"周启兰"</f>
        <v>周启兰</v>
      </c>
      <c r="E312" s="9" t="str">
        <f t="shared" si="9"/>
        <v>女</v>
      </c>
      <c r="F312" s="9"/>
    </row>
    <row r="313" spans="1:6" ht="34.5" customHeight="1">
      <c r="A313" s="8">
        <v>311</v>
      </c>
      <c r="B313" s="9" t="str">
        <f>"530920230819121637139807"</f>
        <v>530920230819121637139807</v>
      </c>
      <c r="C313" s="9" t="s">
        <v>20</v>
      </c>
      <c r="D313" s="9" t="str">
        <f>"关丹妮"</f>
        <v>关丹妮</v>
      </c>
      <c r="E313" s="9" t="str">
        <f t="shared" si="9"/>
        <v>女</v>
      </c>
      <c r="F313" s="9"/>
    </row>
    <row r="314" spans="1:6" ht="34.5" customHeight="1">
      <c r="A314" s="8">
        <v>312</v>
      </c>
      <c r="B314" s="9" t="str">
        <f>"530920230820103009139872"</f>
        <v>530920230820103009139872</v>
      </c>
      <c r="C314" s="9" t="s">
        <v>20</v>
      </c>
      <c r="D314" s="9" t="str">
        <f>"苏平"</f>
        <v>苏平</v>
      </c>
      <c r="E314" s="9" t="str">
        <f t="shared" si="9"/>
        <v>女</v>
      </c>
      <c r="F314" s="9"/>
    </row>
    <row r="315" spans="1:6" ht="34.5" customHeight="1">
      <c r="A315" s="8">
        <v>313</v>
      </c>
      <c r="B315" s="9" t="str">
        <f>"530920230817192516139693"</f>
        <v>530920230817192516139693</v>
      </c>
      <c r="C315" s="9" t="s">
        <v>20</v>
      </c>
      <c r="D315" s="9" t="str">
        <f>"符巧巧"</f>
        <v>符巧巧</v>
      </c>
      <c r="E315" s="9" t="str">
        <f t="shared" si="9"/>
        <v>女</v>
      </c>
      <c r="F315" s="9"/>
    </row>
    <row r="316" spans="1:6" ht="34.5" customHeight="1">
      <c r="A316" s="8">
        <v>314</v>
      </c>
      <c r="B316" s="9" t="str">
        <f>"530920230821111407139946"</f>
        <v>530920230821111407139946</v>
      </c>
      <c r="C316" s="9" t="s">
        <v>20</v>
      </c>
      <c r="D316" s="9" t="str">
        <f>"李玫元"</f>
        <v>李玫元</v>
      </c>
      <c r="E316" s="9" t="str">
        <f t="shared" si="9"/>
        <v>女</v>
      </c>
      <c r="F316" s="9"/>
    </row>
    <row r="317" spans="1:6" ht="34.5" customHeight="1">
      <c r="A317" s="8">
        <v>315</v>
      </c>
      <c r="B317" s="9" t="str">
        <f>"530920230819224347139858"</f>
        <v>530920230819224347139858</v>
      </c>
      <c r="C317" s="9" t="s">
        <v>20</v>
      </c>
      <c r="D317" s="9" t="str">
        <f>"何志晴"</f>
        <v>何志晴</v>
      </c>
      <c r="E317" s="9" t="str">
        <f t="shared" si="9"/>
        <v>女</v>
      </c>
      <c r="F317" s="9"/>
    </row>
    <row r="318" spans="1:6" ht="34.5" customHeight="1">
      <c r="A318" s="8">
        <v>316</v>
      </c>
      <c r="B318" s="9" t="str">
        <f>"530920230819210924139848"</f>
        <v>530920230819210924139848</v>
      </c>
      <c r="C318" s="9" t="s">
        <v>20</v>
      </c>
      <c r="D318" s="9" t="str">
        <f>"符芳华"</f>
        <v>符芳华</v>
      </c>
      <c r="E318" s="9" t="str">
        <f>"女"</f>
        <v>女</v>
      </c>
      <c r="F318" s="9"/>
    </row>
    <row r="319" spans="1:6" ht="34.5" customHeight="1">
      <c r="A319" s="8">
        <v>317</v>
      </c>
      <c r="B319" s="9" t="str">
        <f>"530920230822081633140011"</f>
        <v>530920230822081633140011</v>
      </c>
      <c r="C319" s="9" t="s">
        <v>20</v>
      </c>
      <c r="D319" s="9" t="str">
        <f>"孙玉苑"</f>
        <v>孙玉苑</v>
      </c>
      <c r="E319" s="9" t="str">
        <f>"女"</f>
        <v>女</v>
      </c>
      <c r="F319" s="9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2023-08-25T08:14:54Z</dcterms:created>
  <dcterms:modified xsi:type="dcterms:W3CDTF">2023-08-31T06:40:35Z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DC5395BB37404EFE92AF3B32D2CBDA06_13</vt:lpwstr>
  </property>
  <property fmtid="{D5CDD505-2E9C-101B-9397-08002B2CF9AE}" pid="4" name="KSOProductBuildV">
    <vt:lpwstr>2052-11.1.0.14309</vt:lpwstr>
  </property>
</Properties>
</file>